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916" tabRatio="924" firstSheet="3" activeTab="11"/>
  </bookViews>
  <sheets>
    <sheet name="pask" sheetId="1" r:id="rId1"/>
    <sheet name="Pas-kopt" sheetId="2" r:id="rId2"/>
    <sheet name="Pasutit_buvn" sheetId="3" r:id="rId3"/>
    <sheet name="kopt_I" sheetId="4" r:id="rId4"/>
    <sheet name="DOP_I " sheetId="5" r:id="rId5"/>
    <sheet name="Būvdarbi" sheetId="6" r:id="rId6"/>
    <sheet name="VENTAGREGĀTA NOVIETNE" sheetId="7" r:id="rId7"/>
    <sheet name="AVK-Vent" sheetId="8" r:id="rId8"/>
    <sheet name="EL" sheetId="9" r:id="rId9"/>
    <sheet name="UK" sheetId="10" r:id="rId10"/>
    <sheet name="AVK-APkure" sheetId="11" r:id="rId11"/>
    <sheet name="UAS" sheetId="12" r:id="rId12"/>
  </sheets>
  <externalReferences>
    <externalReference r:id="rId15"/>
  </externalReferences>
  <definedNames>
    <definedName name="_xlnm.Print_Area" localSheetId="10">'AVK-APkure'!$A$1:$P$47</definedName>
    <definedName name="_xlnm.Print_Area" localSheetId="7">'AVK-Vent'!$A$1:$P$111</definedName>
    <definedName name="_xlnm.Print_Area" localSheetId="4">'DOP_I '!$A$1:$P$39</definedName>
    <definedName name="_xlnm.Print_Area" localSheetId="8">'EL'!$A$1:$P$182</definedName>
    <definedName name="_xlnm.Print_Area" localSheetId="3">'kopt_I'!$A$9:$K$37</definedName>
    <definedName name="_xlnm.Print_Area" localSheetId="1">'Pas-kopt'!$A$1:$K$28</definedName>
    <definedName name="_xlnm.Print_Area" localSheetId="2">'Pasutit_buvn'!$A$1:$K$30</definedName>
    <definedName name="_xlnm.Print_Area" localSheetId="11">'UAS'!$A$1:$P$40</definedName>
    <definedName name="_xlnm.Print_Area" localSheetId="9">'UK'!$A$1:$P$94</definedName>
    <definedName name="_xlnm.Print_Area" localSheetId="6">'VENTAGREGĀTA NOVIETNE'!$A$1:$P$59</definedName>
    <definedName name="_xlnm.Print_Titles" localSheetId="10">'AVK-APkure'!$15:$16</definedName>
    <definedName name="_xlnm.Print_Titles" localSheetId="7">'AVK-Vent'!$15:$16</definedName>
    <definedName name="_xlnm.Print_Titles" localSheetId="5">'Būvdarbi'!$16:$17</definedName>
    <definedName name="_xlnm.Print_Titles" localSheetId="4">'DOP_I '!$15:$16</definedName>
    <definedName name="_xlnm.Print_Titles" localSheetId="8">'EL'!$15:$16</definedName>
    <definedName name="_xlnm.Print_Titles" localSheetId="11">'UAS'!$15:$16</definedName>
    <definedName name="_xlnm.Print_Titles" localSheetId="9">'UK'!$15:$16</definedName>
    <definedName name="_xlnm.Print_Titles" localSheetId="6">'VENTAGREGĀTA NOVIETNE'!$15:$16</definedName>
  </definedNames>
  <calcPr fullCalcOnLoad="1"/>
</workbook>
</file>

<file path=xl/comments10.xml><?xml version="1.0" encoding="utf-8"?>
<comments xmlns="http://schemas.openxmlformats.org/spreadsheetml/2006/main">
  <authors>
    <author>Māris</author>
  </authors>
  <commentList>
    <comment ref="A31" authorId="0">
      <text>
        <r>
          <rPr>
            <b/>
            <sz val="9"/>
            <rFont val="Tahoma"/>
            <family val="2"/>
          </rPr>
          <t>Māris:</t>
        </r>
        <r>
          <rPr>
            <sz val="9"/>
            <rFont val="Tahoma"/>
            <family val="2"/>
          </rPr>
          <t xml:space="preserve">
Specifikācijā - T3, T4 - karstā ūdensvads</t>
        </r>
      </text>
    </comment>
  </commentList>
</comments>
</file>

<file path=xl/sharedStrings.xml><?xml version="1.0" encoding="utf-8"?>
<sst xmlns="http://schemas.openxmlformats.org/spreadsheetml/2006/main" count="2849" uniqueCount="804">
  <si>
    <t>Stieples turētājs uz jumta</t>
  </si>
  <si>
    <t>Alumīnija apaļstieple puscieta (nolaidumi) Al Ø8</t>
  </si>
  <si>
    <t>Stieples turētājs pie sienas, pelēks Ø8</t>
  </si>
  <si>
    <t>Mērījumu, savienojuma klemme Ø8-10</t>
  </si>
  <si>
    <t>Izolēts zemējuma izvads Ø10 L=1500</t>
  </si>
  <si>
    <t>Pieslēgumspaile pie zem. stieņa 30x3,5/Ø20</t>
  </si>
  <si>
    <t>Cinkota tērauda plakandzelzs lenta Z300 30x3,5</t>
  </si>
  <si>
    <t>Krusta savienojuma klemme 30/30</t>
  </si>
  <si>
    <t>Plakandzelzs stiprinājums pie sienas M8</t>
  </si>
  <si>
    <t>Zemējuma elektroda spice, tips A Ø20</t>
  </si>
  <si>
    <t>Zemējuma elektrods, tips AØ20/1500</t>
  </si>
  <si>
    <t xml:space="preserve">Pretkorozījas lenta, abpusēji lipīga 50mm </t>
  </si>
  <si>
    <t xml:space="preserve">Termonosēdoša caurule 30x3,50 </t>
  </si>
  <si>
    <t>Potenciālu izlīdzināšanas kopne</t>
  </si>
  <si>
    <t>k-ts.</t>
  </si>
  <si>
    <t>Brīdīnājuma plāksnes ar stiprinājumiem</t>
  </si>
  <si>
    <t>Kontrolmērijumu veikšana</t>
  </si>
  <si>
    <t>Zālāja, seguma atjaunošana (h=200mm)</t>
  </si>
  <si>
    <t>Rakšanas atļaujas saņemšana konkrētas ielās</t>
  </si>
  <si>
    <t>obj.</t>
  </si>
  <si>
    <t>Nodošanas dokumentācija</t>
  </si>
  <si>
    <t>ZIBENSAIZSARDZĪBA (ELT)</t>
  </si>
  <si>
    <t>16</t>
  </si>
  <si>
    <t>17</t>
  </si>
  <si>
    <t>18</t>
  </si>
  <si>
    <t>19</t>
  </si>
  <si>
    <t>20</t>
  </si>
  <si>
    <t>21</t>
  </si>
  <si>
    <t>22</t>
  </si>
  <si>
    <t>Demontējami radiatori un citas inženiierkomunikācijas, kuras projekta ietvaros tiek nomainītas</t>
  </si>
  <si>
    <t>Būvniecības laikā paredzēt papildus riskus, konstrukciju demontāžas laikā (plaisas, atvērumi, komunikācijas u.c aspekti, kuri var parādīties pie esošas ēkas atjaunošanas)</t>
  </si>
  <si>
    <t>Ugunsdrošām konstrukcijām, iekārtām, kabeļiem, caurulēm, paredzēt papildus izmantot ugunsdrošus stiprinājumus, blīvējumus, izolācijas u.c</t>
  </si>
  <si>
    <t>Iekļaut visus stiprinājumus, skrūves, stieņus, leņķus, kas nepieciešami lai izvediotu pārsedzes (risinājumi norādīti rasējumos)</t>
  </si>
  <si>
    <t>Ū2 - Ugunsdzēsība</t>
  </si>
  <si>
    <t>Melnā metināmā tērauda cauruļvads ar veidgabaliem un stiprinājumiem DN40 (50x3,5) , montāža</t>
  </si>
  <si>
    <t>Melnā metināmā tērauda cauruļvads ar veidgabaliem un stiprinājumiem DN50 (60,3x4,5) , montāža</t>
  </si>
  <si>
    <t>Aizsargčaula DN150, montāža</t>
  </si>
  <si>
    <r>
      <t>Atloku līkums 90</t>
    </r>
    <r>
      <rPr>
        <vertAlign val="superscript"/>
        <sz val="8"/>
        <rFont val="Arial"/>
        <family val="2"/>
      </rPr>
      <t>0</t>
    </r>
    <r>
      <rPr>
        <sz val="8"/>
        <rFont val="Arial"/>
        <family val="2"/>
      </rPr>
      <t xml:space="preserve"> DN50 ,montāža</t>
    </r>
  </si>
  <si>
    <t>Aizbīdnis DN50, montāža</t>
  </si>
  <si>
    <t>Elektriskais elektroaizbīdnis DN50,montāža</t>
  </si>
  <si>
    <t>Misiņa mehāniskais filtrs, montāža</t>
  </si>
  <si>
    <t>Ūdens izlaides aizbīdnis DN15, montāža</t>
  </si>
  <si>
    <r>
      <t>m</t>
    </r>
    <r>
      <rPr>
        <vertAlign val="superscript"/>
        <sz val="8"/>
        <rFont val="Arial"/>
        <family val="2"/>
      </rPr>
      <t>3</t>
    </r>
  </si>
  <si>
    <t>vietas</t>
  </si>
  <si>
    <t>Atjaunojamie segumi</t>
  </si>
  <si>
    <t>Tranšeju aizbēršana ar pievesto smilti (K&gt; 1m/dnn, smilts blīvums ne mazāks par 0,95 no dabīgā blīvuma)  no ierīkotā apbēruma ap cauruļvadu līdz atjaunojamā seguma apakšējai kārtai, blietējot ik pa 30 cm.</t>
  </si>
  <si>
    <t xml:space="preserve">Zāliena atjaunošana </t>
  </si>
  <si>
    <t>Žoga noņemšana uz būvniecības laiku un atlikšana atpakaļ pēc būvniecības darbus pabeigšanas</t>
  </si>
  <si>
    <t>Asfalta seguma uzlaušana utilizēšana un atjaunošana</t>
  </si>
  <si>
    <t>RAVAK  Atdalošā dušas siena DSS 80 cm, uzstādīšana</t>
  </si>
  <si>
    <t>Durvis D-1, 1000x2100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</si>
  <si>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Durvis D-2, 1000x2100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</si>
  <si>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Durvju D-3 2500x2500mm montāža, Bīdāma alumīnija rāmja konstrukcija ar masīvkoka vērtni bez stiklojuma, Durvju rokturis abās durvju pusēs; Durvju slēdzene, abpusēja piekļuves kontrole ar izņemamu atslēgu; Durvju rokturis atrodas 900mm augstumā no grīdas līmeņa; Durvju vērtnes un rāmja tonis - gaiši brūns; Gan augšējā, gan apakšējā durvju vadotne, furnitūra ANDEKO vai ekvivalenta, Durvju furnitūra durvīm līdz 60kg; Durvju apakša nošūta ar metāla loksni;</t>
  </si>
  <si>
    <t xml:space="preserve"> Durvju D-4 montāža 1650x2100,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</si>
  <si>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Spogulis un tā montāža sieviešu un vīriešu tualetēs ar izmēriem 1000x1200 mm ar aizsargplēves pārklājumu, iekļaujot stiprinajumus u.c;</t>
  </si>
  <si>
    <t>Spogulis cilvēkiem ar īpašām vajadzībām 1000x1000mm, skatīt pielikumu, iekļaujot stiprinajumus u.c;</t>
  </si>
  <si>
    <t>Brīvstāvošs klozet pods Ideal Standard Eurovit komplektā ar skalojamo kasti 3/6 litri un poda vāku</t>
  </si>
  <si>
    <t>Izlietnes komplekts cilvēkiem ar īpašām vajadzībām montāža ar stiprinājumiem</t>
  </si>
  <si>
    <t>Pie sienas stiprināma keramiskā roku mazgātne Ideal Standard Eurovit 55 ar dekoratīvo elementu</t>
  </si>
  <si>
    <t>Plauktiņš dušas design 53080, 200x105mm piederumiem, ar stiprinājumiem</t>
  </si>
  <si>
    <t>Elektriskais roku žāvētājs un tā montāža, ar stiprinājumiem</t>
  </si>
  <si>
    <t>Tork tualetes papīra turētājs</t>
  </si>
  <si>
    <t>Tork šķidro ziepju dozators un tā montāža ar stiprinājumiem</t>
  </si>
  <si>
    <t>WC birste ar nerūsējošā tērauda statīvu Ideal Standard</t>
  </si>
  <si>
    <t>Basketbola vairogu komplekta uzstādīšana un esošā metāla stiprinājuma krāsošana ar RAL krāsas toni 7016</t>
  </si>
  <si>
    <t>Basketbola vairogukomplekts – mazie (vairogs+ stīpa + tīkls+ stiprinājums pie sienas)</t>
  </si>
  <si>
    <t>Pievilkšanās stienis - uzkaramais</t>
  </si>
  <si>
    <t>Iebūvējams inventāra skapis no grīdas līdz griestiem 6300x2600mm iekļaujot visus stiprinajumus;</t>
  </si>
  <si>
    <t xml:space="preserve">Dublējošais tablo ESK 100
un tā montāža Tablo izmēri: 108x82x6cm. </t>
  </si>
  <si>
    <t>Nomainīt metāla margas skatītāju balkonam. Skatīt pielikumu. 5500x1200mm</t>
  </si>
  <si>
    <t>Sporta zāles logu aizsargtīkla bīdāmā konstrukcija -detaļas ar elektrisko viņčas mehanismu;Aizsargtīkla elektriskā motora montāža;</t>
  </si>
  <si>
    <t>Sporta zāles balkonu aizsargtīkla bīdāmā konstrukcija -detaļas ar elektrisko viņčas mehanismu;Aizsargtīkla elektriskā motora montāža;</t>
  </si>
  <si>
    <t>Aizsargtīkls sporta zālei, skatīt pielikumu</t>
  </si>
  <si>
    <t>Sporta zāles ģērbtuvju logu apstrāde ar baltu, necaurredzamu, bet gaismu caurlaidošu aizsargplēvi</t>
  </si>
  <si>
    <t>Medicīnas bumba 2kg</t>
  </si>
  <si>
    <t>Medicīnas bumba 3kg</t>
  </si>
  <si>
    <t>Medicīnas bumba 4kg</t>
  </si>
  <si>
    <t>Medicīnas bumba 5kg</t>
  </si>
  <si>
    <t>Magnetols ar jaudu 12W</t>
  </si>
  <si>
    <t>Kājslauķis kāpņu telpai pie sporta zāles ar 3 zonu tīrīšanas risinājumu Emco - iekļaujot kājslauķa iestrādi kāpņu laidā</t>
  </si>
  <si>
    <t>Paredzēt demontēt esošās iekārtas sporta zālē un nogādāt pasūtītājam</t>
  </si>
  <si>
    <t>15</t>
  </si>
  <si>
    <t>Revīzija uz stāvvada Ø110  (piemēram, "Wavin" vai ekvivalents), montāža</t>
  </si>
  <si>
    <t>Dušas kanāls ACO DrainShower C ar režģi Wave L=1185, piemēram ACO NORDIC vai ekvivalents, montāža</t>
  </si>
  <si>
    <t xml:space="preserve">Pievienojums pie esoša kanalizācijas cauruļvada d110 ar kanalizācijas spiedvada cauruli </t>
  </si>
  <si>
    <t>Urbumu veikšana bez perforatora pārsegumā, cauruļvada  Ø32 izbūvei </t>
  </si>
  <si>
    <t>Urbumu veikšana bez perforatora pārsegumā, cauruļvada  Ø50 izbūvei </t>
  </si>
  <si>
    <t>Urbumu veikšana bez perforatora pārsegumā, cauruļvada  Ø110 izbūvei </t>
  </si>
  <si>
    <t>Sanitārtehniskās ierīces</t>
  </si>
  <si>
    <t>Demontējamas zviedru sienas  paredzot detaļu atjaunošanu un uzstādīšanu atpakaļ tajās pašās vietās</t>
  </si>
  <si>
    <t>Demontējama koka apdares un stikla virsma gaitenī</t>
  </si>
  <si>
    <t>Kanalizācijas ūdens savākšanas iekārta HiSewlift 3-35, piemēram Wilo vai ekvivalents, montāža</t>
  </si>
  <si>
    <t>16-līgumc</t>
  </si>
  <si>
    <t>14-līgumc</t>
  </si>
  <si>
    <t>10</t>
  </si>
  <si>
    <t>12</t>
  </si>
  <si>
    <t>13</t>
  </si>
  <si>
    <t>14</t>
  </si>
  <si>
    <t>06-līgumc</t>
  </si>
  <si>
    <t>Tarkett Multiflex M Oak ozolkoka parketa grīdas segums sporta zālēm pēc ražotāja norādītajām prasībām un montāžas materiāliem</t>
  </si>
  <si>
    <t>Sadalnes montāža, ieskaitot visus nepieciešamos darbus un materiālus</t>
  </si>
  <si>
    <t>Zemapmetuma sadalne ASS-1.1:</t>
  </si>
  <si>
    <t>Sadales kontaktkopne DIN</t>
  </si>
  <si>
    <t>Zemēšanas kopne</t>
  </si>
  <si>
    <t>Sadalnes marķējums</t>
  </si>
  <si>
    <t>Zemapmetuma sadalne ASS-2:</t>
  </si>
  <si>
    <t>Kabeļu renes, trepes montāža, ieskaitot visus nepieciešamos darbus un materiālus</t>
  </si>
  <si>
    <t>Gaismas renes montāža, ieskaitot visus nepieciešamos darbus un materiālus</t>
  </si>
  <si>
    <t>Montāžas materiāli, stiprinājumi</t>
  </si>
  <si>
    <t>Kabeļa montāža, ieskaitot visus nepieciešamos darbus un materiālus</t>
  </si>
  <si>
    <t xml:space="preserve">Spēka kabelis ar vara dzīslām GS1: </t>
  </si>
  <si>
    <t xml:space="preserve">Spēka kabelis ar vara dzīslām ASS-1.1: </t>
  </si>
  <si>
    <t>Spēka kabelis ar vara dzīslām ASS-1.2:</t>
  </si>
  <si>
    <t xml:space="preserve">Kabeļu trašu iezīmēšana, štrobēšana sienā, aizdare </t>
  </si>
  <si>
    <t>Elektrotehniskie palīgmateriāli</t>
  </si>
  <si>
    <t>Gaismas slēdža montāža, ieksaitot visus nepieciešamos darbus un materiālus</t>
  </si>
  <si>
    <t>Zemapmetuma rozešu, slēdžu kārba 1v.</t>
  </si>
  <si>
    <t>Pagaidu elektrokabeļa montāža, pagaidu ūdensvada pieslēgums u.c</t>
  </si>
  <si>
    <t>Ugunsdrošības vārsts ar taisnstūrveida šķērsgriezumu</t>
  </si>
  <si>
    <t>Ugunsdrošības vārsts D400</t>
  </si>
  <si>
    <t>Ugunsdrošības vārsts D160</t>
  </si>
  <si>
    <t>Ugunsdrošības vārsts  D125</t>
  </si>
  <si>
    <t>Ugunsdrošības vārsts  D250</t>
  </si>
  <si>
    <t>Ugunsdrošības vārsts  D200</t>
  </si>
  <si>
    <t>Cokola atjaunošana pēc zibensaizsardzības izbūves</t>
  </si>
  <si>
    <t>Zibensaizsardzības novadītājstieņu krāsošana ar analogu toni esošajam</t>
  </si>
  <si>
    <t>Citi neuzskaitītie darbi, kas rodas neparadzemu darbu dēļ</t>
  </si>
  <si>
    <t>Sisitēmu savienošana ar vadības bloku, tā uzstādīšana un programēšana pēc ražotaja norādījumiem</t>
  </si>
  <si>
    <t>Jumta seguma atjaunošana pēc zibensaizsardzības uzstādīšanas</t>
  </si>
  <si>
    <t>Paredzet atjaunot fasādi 3m radiusā no dūmu novadīšanas šahtas ar ugunsdrošiem materiāliem (izolācija, stiprinājumi, krāsošana u.c)</t>
  </si>
  <si>
    <t>Ja zibensaizsradzības gadījuma, tiek atklati grunts ūdeņi, kas ir pa augstu esošajiem, tad nepieciešams paredzēt grunts ūdens pazemināšanu;</t>
  </si>
  <si>
    <t>Paredzēt visu esošo inženiertīklu, kas tiek pārbūvēti demontažā un virsmas atjaunošanu;</t>
  </si>
  <si>
    <t>gb.</t>
  </si>
  <si>
    <t>Vingrošanas buks sporta zālei. Izmēri: garums 55, platums 35, augstums regulējams no 90 līdz 135 cm. Buks ir pārvilkts ar kazas ādu.</t>
  </si>
  <si>
    <t xml:space="preserve">Atspēriena tiltiņš. Virsma izgatavota no bērza finiera loksnes, kas apstrādāta ar materiālu. Divas atsperes. Gumijas paliktņi, ritenīši priekšējā daļā. Izmērs 120 x60 x 16 cm. </t>
  </si>
  <si>
    <t>Līdzsvara baļķis 3m. Masīvkoks 10 x 5 cm. Augšējā daļa noapaļota. Fiksēts augstums - 30 cm. Krāsota tērauda kājas ar gumijas uzmavām. Art. S00052</t>
  </si>
  <si>
    <t>Liels vingrošanas paklājs, Paklāja stingrums atbilst T90 standartam
Izmēri: 200 x 120 x 15 cm
Ražots, izmantojot Coats Epic šūšanas tehnoloģiju Izgatavots no netoksiskiem materiāliem</t>
  </si>
  <si>
    <t>Fitnesa paklājs KETTLER Fitness-mat Basic 7350-254</t>
  </si>
  <si>
    <t>Vingrošanas bumba iesācējiem sporta vingrošanā. Ļoti atsperīga, elastīga, antistatiska. Ļoti izturīga, piemērota arī treniņiem  ārā. 19cm diametrā</t>
  </si>
  <si>
    <t>Plastmasas vingrošanas riņķis.Domāts vingrinājumiem vidukļa zonā, preses vingrinājumiem un mākslas vingrošanai.</t>
  </si>
  <si>
    <t>Mākslas vingrošanas lentas 4m garumā</t>
  </si>
  <si>
    <t>Vilkšanas virve MANFRED HUCK 0,025 x 12 m</t>
  </si>
  <si>
    <t>Liels sienas pulkstenis 600mm diametrā</t>
  </si>
  <si>
    <t>LINNMON/ ADILS Galda virsma 120x60cm, bērza + melnas kājas. Sporta zālei</t>
  </si>
  <si>
    <t xml:space="preserve">Apmeklētāju krāsls SYLWIA sporta zālei </t>
  </si>
  <si>
    <t>Pioneer S-CN301-LR akustiskā sistēma, Jauda 100W</t>
  </si>
  <si>
    <t>Koka spēļu ķegļi</t>
  </si>
  <si>
    <t xml:space="preserve">Šautriņu mērķis Bristle Dartboard ar 6 šautriņām </t>
  </si>
  <si>
    <t>POWERMARK CROSSFIT MANILA rāpšanās virve 8m garumā</t>
  </si>
  <si>
    <t>Darba Galds BBS1 Treneru telpai Augstums: 775mm Platums: 585mm Garums: 1200mm Krāsa: Tumšs Akācija</t>
  </si>
  <si>
    <t>Drēbju skapis LUH6 treneru telpai</t>
  </si>
  <si>
    <t>Dokumentu plaukts LUH6 treneru telpai</t>
  </si>
  <si>
    <t xml:space="preserve">Elastīgā galda lampa trenera telpai </t>
  </si>
  <si>
    <t>Grīdā montējams volejbola tīkla statīvu komplekts</t>
  </si>
  <si>
    <t>Radiatoru nosedzošā reste sporta zālē, veidota no slīpētiem, lakotiem apdares dēļiem</t>
  </si>
  <si>
    <t>Darba samaksas likme (€/h)</t>
  </si>
  <si>
    <t>Pārbaudīja S. Pūliņa</t>
  </si>
  <si>
    <t>13-līgumc</t>
  </si>
  <si>
    <t>Montāžas materiāli</t>
  </si>
  <si>
    <t>08-līgumc</t>
  </si>
  <si>
    <t>05-līgumc</t>
  </si>
  <si>
    <t>(Darba veids vai konstruktīvā elementa nosaukums)</t>
  </si>
  <si>
    <t>Objekta nosaukums</t>
  </si>
  <si>
    <t xml:space="preserve">      Lokālajās tāmēs ievērtētas būvmateriālu, darbaspēka un mehānismu izmaksas valstī  2012.gada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</si>
  <si>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t>Administratīvo/strādnieku sadzīves telpu/ inventāra noliktavas/ uzstādīšana/aizvākšana</t>
  </si>
  <si>
    <t>Mobīlās BIO tualetes uzstādīšana/novākšana</t>
  </si>
  <si>
    <t>Zemējuma vada montāža, ieskaitot visus nepieciešamos darbus un materiālus</t>
  </si>
  <si>
    <t>Zemējuma vads (dzelteni-zaļš) Cu 1x16mm</t>
  </si>
  <si>
    <t>Zemējuma vads (dzelteni-zaļš) Cu 1x6mm</t>
  </si>
  <si>
    <t>Nodošanas dokumentācijas sagatavošana</t>
  </si>
  <si>
    <t>Betona grīdas virsmas līdzināšana un slīpēšana</t>
  </si>
  <si>
    <t>DURVIS</t>
  </si>
  <si>
    <t>Loga iznesamie profili, tam nepieciešamie palīgmateriāli un iestrādes materiāli (izmēri pēc ražotāja norādījumiem). Piemēram konsoles JB-DK no SFS-intect (vai analogs) montāža</t>
  </si>
  <si>
    <t>Metāla stūra profila (pa logu un stikla fasāžu ailu augšu un sāniem), montāža</t>
  </si>
  <si>
    <t>Elastīgās starplikas- putupolistirola montāža</t>
  </si>
  <si>
    <t>Koka līste 30x40 mm riģipša stiprināšanas montāža</t>
  </si>
  <si>
    <t>Iekšējās apdares (riģipša) gruntēšana, atbilstoši ražotāja norādījumiem</t>
  </si>
  <si>
    <t>Iekšējās apdares (gruntēta riģipša) špaktelēšana un krāsošana, atbilstoši ražotāja norādījumiem</t>
  </si>
  <si>
    <t>Noblīvejuma lentes montāža (PROCLIMA CONTEGAPV vai analogs 150mm) montāža</t>
  </si>
  <si>
    <t>DEMONTĀŽAS DARBI</t>
  </si>
  <si>
    <t>Demontējamas durvis</t>
  </si>
  <si>
    <t>Demontējami tualetes podi</t>
  </si>
  <si>
    <t>Demontējamas izlietnes</t>
  </si>
  <si>
    <t xml:space="preserve">Demontējamas dušas </t>
  </si>
  <si>
    <t>Demontējama flīžu virsma sienām</t>
  </si>
  <si>
    <t>Demontējama ķieģeļa konstrukcija</t>
  </si>
  <si>
    <t>Demontējamas grīdas</t>
  </si>
  <si>
    <t>Piekārto griestu demontāža</t>
  </si>
  <si>
    <t>Demontējami basketbola grozi</t>
  </si>
  <si>
    <t>Demontējamas margas</t>
  </si>
  <si>
    <t>Demontējami logi</t>
  </si>
  <si>
    <t xml:space="preserve">Betona grunts izklāšana. Sakret UG (vai ekvivalents). Patēriņš 150ml uz 1 m2 </t>
  </si>
  <si>
    <t>Lente DIHTBANT 2000S (vai ekvivalenta) sienu un grīdu savienojumā pielīmēta ar AQUAFIN – 2K (vai ekvivalenta)</t>
  </si>
  <si>
    <t>Hidroizolācija, elastīga, SCHOMBURG (vai ekvivalenta) 2 kārtās, kopējais biezums 2mm</t>
  </si>
  <si>
    <t>Telpa Nr.1.1.</t>
  </si>
  <si>
    <t xml:space="preserve">Sienu līdzināšana, špaktelēšana, slīpēšana: špakteļmasa KNAUF MP-75 (vai ekvivalents) </t>
  </si>
  <si>
    <t xml:space="preserve">GRIESTU līdzināšana, špaktelēšana un slīpēšana - špakteļmasa KNAUF MP-75 (vai ekvivalents) </t>
  </si>
  <si>
    <t>Stiprinājumi, skrūves, leņki u.c.</t>
  </si>
  <si>
    <t>Telpa Nr.1.2</t>
  </si>
  <si>
    <t>Telpa Nr. 1.3</t>
  </si>
  <si>
    <t>Telpa Nr.1.4</t>
  </si>
  <si>
    <t>Telpa Nr. 1.5</t>
  </si>
  <si>
    <t>GRĪDLĪSTE Tarkett ventilētā koka grīdlīste cietajiem sporta segumiem, modelis: Oak varnished 1551067 (standard)</t>
  </si>
  <si>
    <t>Griestu konstrukciju izlīdzināšana, slīpēšana, špaktelēšana, krāsošana</t>
  </si>
  <si>
    <t>SANMEZGLU IEKĀRTAS</t>
  </si>
  <si>
    <t>Tualetes poda montāža ar visiem stiprinājumiem</t>
  </si>
  <si>
    <t>Stiprinājumi, lenķi, eņģītes, rokturi skapīšiem u.c;</t>
  </si>
  <si>
    <t>LOGI</t>
  </si>
  <si>
    <t>Koka durvju kārbas montāža ( durvju kārba ietverta cenā )</t>
  </si>
  <si>
    <t>Durvju aplodas koka durvīm; montāža</t>
  </si>
  <si>
    <t>LOGU AILU APDARES DARBI</t>
  </si>
  <si>
    <t>Iekšējās palodzes koka, montāža</t>
  </si>
  <si>
    <t>PN01 (ĀPN01) - Gaisa apstrādes iekārta</t>
  </si>
  <si>
    <t>Kabelis NYY-J 5x6</t>
  </si>
  <si>
    <t>Kabelis NYY-J 5x4</t>
  </si>
  <si>
    <t>Kabelis NYY-J 5x2.5</t>
  </si>
  <si>
    <t>Kabelis NYY-J 5x1.5</t>
  </si>
  <si>
    <t>Kabelis NYY-J 3x2.5</t>
  </si>
  <si>
    <t>Kabelis NYY-J 3x1.5</t>
  </si>
  <si>
    <t>PVC caurules ar vidēju mehānisko izturību (320 N/5cm):</t>
  </si>
  <si>
    <t xml:space="preserve">PVC gofrēta aizsargcaurule d32mm </t>
  </si>
  <si>
    <t xml:space="preserve">PVC gofrēta aizsargcaurule d25mm  </t>
  </si>
  <si>
    <t xml:space="preserve">PVC gofrēta aizsargcaurule d16mm  </t>
  </si>
  <si>
    <t>Zemapmetuma slēdzis 1p. IP20</t>
  </si>
  <si>
    <t>Zemapmetuma slēdzis 1p. IP44</t>
  </si>
  <si>
    <t>Zemapmetuma pārslēdzis IP20</t>
  </si>
  <si>
    <t>Slēdža rāmītis 1v.</t>
  </si>
  <si>
    <t>Zemapmetuma rozete 2v, kārba, rāmis IP44</t>
  </si>
  <si>
    <t>Zemapmetuma rozete 1v, kārba, rāmis IP20</t>
  </si>
  <si>
    <t>Zemapmetuma rozete 2v, kārba, rāmis IP20</t>
  </si>
  <si>
    <t>Zemapmetuma rozete 5v, kārba, rāmis IP20</t>
  </si>
  <si>
    <t>Ievadkabeļu galu apdaru EPKT 0015</t>
  </si>
  <si>
    <t>Apgaismes ķermenis 7402N/1XTR40 E 40W</t>
  </si>
  <si>
    <t>Apg. ķermenis ar akumaltora bat. C-Line B LED6000-840 44W IP20</t>
  </si>
  <si>
    <t xml:space="preserve">Apgaismes ķermenis C-Line B LED6000-840 44W IP20 </t>
  </si>
  <si>
    <t>Apg. ķermenis ar akumaltora bat. Actison S-RSX 449 E 320W ar IK aizsardzību IP50</t>
  </si>
  <si>
    <t>Apgaismes ķermenis Actison S-RSX 449 E 320W ar IK aizsardzību  IP50</t>
  </si>
  <si>
    <t>Apg. ķermenis ar akumaltora bat. MLD-28S/g LED IP40</t>
  </si>
  <si>
    <t>NH-00 100A</t>
  </si>
  <si>
    <t>NH-00 50A</t>
  </si>
  <si>
    <r>
      <t>Zibens uztvērējstienis Al</t>
    </r>
    <r>
      <rPr>
        <sz val="8"/>
        <rFont val="Calibri"/>
        <family val="2"/>
      </rPr>
      <t>Ø</t>
    </r>
    <r>
      <rPr>
        <sz val="8"/>
        <rFont val="Arial"/>
        <family val="2"/>
      </rPr>
      <t xml:space="preserve">16 h=1500  </t>
    </r>
  </si>
  <si>
    <r>
      <t>Zibens uztvērējstienis Al</t>
    </r>
    <r>
      <rPr>
        <sz val="8"/>
        <rFont val="Calibri"/>
        <family val="2"/>
      </rPr>
      <t>Ø</t>
    </r>
    <r>
      <rPr>
        <sz val="8"/>
        <rFont val="Arial"/>
        <family val="2"/>
      </rPr>
      <t xml:space="preserve">16 h=2000  </t>
    </r>
  </si>
  <si>
    <r>
      <t>Zibens uztvērējstienis Al</t>
    </r>
    <r>
      <rPr>
        <sz val="8"/>
        <rFont val="Calibri"/>
        <family val="2"/>
      </rPr>
      <t>Ø</t>
    </r>
    <r>
      <rPr>
        <sz val="8"/>
        <rFont val="Arial"/>
        <family val="2"/>
      </rPr>
      <t>20 h=3000 ar atsaitēm</t>
    </r>
  </si>
  <si>
    <t>Uztvērējstieņa tūrētājs uz jumta ar pamatni</t>
  </si>
  <si>
    <t>Lokanais savienojums Al ar klemmem</t>
  </si>
  <si>
    <t>ZIBENSAIZSARDZĪBA (nojume)</t>
  </si>
  <si>
    <t>23</t>
  </si>
  <si>
    <t>24</t>
  </si>
  <si>
    <t>25</t>
  </si>
  <si>
    <t>26</t>
  </si>
  <si>
    <t>28</t>
  </si>
  <si>
    <t>29</t>
  </si>
  <si>
    <t>30</t>
  </si>
  <si>
    <t>31</t>
  </si>
  <si>
    <t>32</t>
  </si>
  <si>
    <t>33</t>
  </si>
  <si>
    <t>34</t>
  </si>
  <si>
    <t>35</t>
  </si>
  <si>
    <t>36</t>
  </si>
  <si>
    <t>37</t>
  </si>
  <si>
    <t>38</t>
  </si>
  <si>
    <t>39</t>
  </si>
  <si>
    <t>40</t>
  </si>
  <si>
    <t>41</t>
  </si>
  <si>
    <t>42</t>
  </si>
  <si>
    <t>43</t>
  </si>
  <si>
    <t>44</t>
  </si>
  <si>
    <t>45</t>
  </si>
  <si>
    <t>46</t>
  </si>
  <si>
    <t>47</t>
  </si>
  <si>
    <t>48</t>
  </si>
  <si>
    <t>Tranšeju rakšana mehanizēti</t>
  </si>
  <si>
    <t>Ventagregāta novietnes rakšana mehanizēti</t>
  </si>
  <si>
    <t xml:space="preserve">Ventagregāta novietnes aizbēršanas </t>
  </si>
  <si>
    <t>Bruģa seguma noņemšana un atlikšana atpakaļ</t>
  </si>
  <si>
    <t>Teritorija</t>
  </si>
  <si>
    <t>Ugunsdzēsības hidrantu palaišanas sistēma</t>
  </si>
  <si>
    <t xml:space="preserve">Hidrantu centrālais vadības panelis komplektā ar instalāciju, akumulatoru, montāžas materiāliem </t>
  </si>
  <si>
    <t>Ugunsdroša kabeļa montāža J-Y(st)Y1-2x08</t>
  </si>
  <si>
    <t>Ugunsdroša kabeļa montāža NHXH-JE30 5x1,5 mm</t>
  </si>
  <si>
    <t>Ugunsdroša kabeļa montāža NHXH-JE30 7x1,5 mm</t>
  </si>
  <si>
    <t>Hidrantu palaišanas/izslēgšanas poga</t>
  </si>
  <si>
    <t>Montāžas ugunsdrošie materiāli (stiprinājumi, hermētiķis)</t>
  </si>
  <si>
    <t>Sistēmas programmēšana, testēšana, palaišana, savienošana ar esošo UAS sistēmu</t>
  </si>
  <si>
    <t>Personāla apmācība</t>
  </si>
  <si>
    <t>Nodošana dokomentācijas</t>
  </si>
  <si>
    <t xml:space="preserve">Darba vietas sakopšana </t>
  </si>
  <si>
    <t>Papildarbi</t>
  </si>
  <si>
    <t>Kabelis NHXHJ 3x2.5</t>
  </si>
  <si>
    <t>Zemapmetuma sadalnes korpuss IP40</t>
  </si>
  <si>
    <t xml:space="preserve">Sadalnes durvis </t>
  </si>
  <si>
    <t>Slēdzene</t>
  </si>
  <si>
    <t>Kabelis NYY-J 5x16</t>
  </si>
  <si>
    <t xml:space="preserve">Ugunsdrošais kabelis NHXH-J FE180 / E90 3x1.5
</t>
  </si>
  <si>
    <t xml:space="preserve">Kabeļa montāžas materiāli, ugunsdrošie montāžas materiāli, stiprinājumi, hermētiķis </t>
  </si>
  <si>
    <t>Radiatora noslēgvārsts un tā montāža</t>
  </si>
  <si>
    <t>Apmešana ar ģipša mašīnapmetumu</t>
  </si>
  <si>
    <t xml:space="preserve"> Iekšējie  tīkli - sadzīves ūdensapgāde</t>
  </si>
  <si>
    <t>Daudzslāņu kompozītcaurule PE-Xc/AL/PE PN10 ar stiprinājumiem un veidgabaliem PPSU, piemēram, "WAVIN Tigris K1"  DN15 (20x2,25) vai ekvivalents, montāža</t>
  </si>
  <si>
    <t>Pretkondensāta izolācija min 19 mm - porgumija - plastmasas caurulei DN15 (piemēram "ARMAFLEX"), montāža</t>
  </si>
  <si>
    <t>Tērauda aizsargčaula ēkas grīdā un sienā DN15 cauruļvadam, montāža</t>
  </si>
  <si>
    <t>Noslēgarmatūra - lodveida ventīlis ar saskrūvi DN15, montāža</t>
  </si>
  <si>
    <t>Noslēgarmatūra - vienvirziena lodveida ventīlis saskrūvi DN15, montāža</t>
  </si>
  <si>
    <t>Ugunsdzēsības manžetes Ø20, piegāde un montāža</t>
  </si>
  <si>
    <t>Pieslēgums pie esoša ūdensvada ieskaitot visus nepieciešamos darbus un materiālus</t>
  </si>
  <si>
    <t>Urbumu veikšana bez perforatora pārsegumā, cauruļvada  Ø20 izbūvei </t>
  </si>
  <si>
    <t>Ugunsdrošās putas vai lenta</t>
  </si>
  <si>
    <t>Savienojumi, pakojums u.c. nepieciešamie materiāli</t>
  </si>
  <si>
    <t>Palīgmateriāli montāžai</t>
  </si>
  <si>
    <t>Citi neuzskaitītie materiāli</t>
  </si>
  <si>
    <t>Izolācija plastmasas caurulei DN15 no akmens vatesčaulas (piemēram "Paroc"AE) ar polivinilhlorīda pārklājumu δ = 20mm, montāža</t>
  </si>
  <si>
    <t>Noslēgarmatūra - lodveida ventīlis ar saskrūvi DN15</t>
  </si>
  <si>
    <t>K1 - saimnieciskā notekūdeņu kanalizācija</t>
  </si>
  <si>
    <t xml:space="preserve">PE spiedvada kanalizācijas caurule Ø32, ar veidgabaliem, stiprinājumiem un Armacell pretkondensātizolāciju 9mm; tās montāža </t>
  </si>
  <si>
    <t>PVC-U OPTIMA  kanalizācijas caurules ar veidgabaliem un stiprinājumiem Ø50x3.0. (piemēram, "Wavin" vai ekvivalents), montāža</t>
  </si>
  <si>
    <t>PVC-U OPTIMA kanalizācijas caurules ar veidgabaliem un stiprinājumiem Ø110x3,2. (piemēram, "Wavin" vai ekvivalents), montāža</t>
  </si>
  <si>
    <t>Tērauda aizsargčaula kanalizācijas vadam ejot caur sienu DN20, montāža</t>
  </si>
  <si>
    <t>Tērauda aizsargčaula kanalizācijas vadam ejot caur sienu DN125, montāža</t>
  </si>
  <si>
    <t>Ugunsdzēsības manžetes Ø110, montāža</t>
  </si>
  <si>
    <t>Revīzija Ø110  (piemēram, "Wavin" vai ekvivalents), montāža</t>
  </si>
  <si>
    <t>Fibo bloku mūra izveidošana (150mm)</t>
  </si>
  <si>
    <r>
      <t>m</t>
    </r>
    <r>
      <rPr>
        <vertAlign val="superscript"/>
        <sz val="8"/>
        <rFont val="Arial"/>
        <family val="2"/>
      </rPr>
      <t>3</t>
    </r>
  </si>
  <si>
    <t>03-līgumc</t>
  </si>
  <si>
    <t>Betona izlīdzinošais slānis 50mm biezumā (būvniecības laikā precizēt izlīdzinošo slāņu biezumus, lai starp telpām neveidotos sliekšņi)</t>
  </si>
  <si>
    <t>Šuvju vietu metināšana ar atbilstošu toņa diegu</t>
  </si>
  <si>
    <t>Terket līme linoleja ieklāšanai</t>
  </si>
  <si>
    <t>Tvaika izolācijas ieklāšana</t>
  </si>
  <si>
    <r>
      <t>Sienu krāsošana</t>
    </r>
    <r>
      <rPr>
        <sz val="8"/>
        <rFont val="Arial"/>
        <family val="2"/>
      </rPr>
      <t xml:space="preserve"> - Matēts akrila krāsojums: no  Knauf kataloga tonis C3194 vai ekvivalens</t>
    </r>
  </si>
  <si>
    <r>
      <t>Griestu krāsošana</t>
    </r>
    <r>
      <rPr>
        <sz val="8"/>
        <rFont val="Arial"/>
        <family val="2"/>
      </rPr>
      <t xml:space="preserve"> -</t>
    </r>
    <r>
      <rPr>
        <sz val="8"/>
        <rFont val="Arial"/>
        <family val="2"/>
      </rPr>
      <t xml:space="preserve"> ar baltu ūdens emulsijas krāsu.Tonis: C3224 no Knauf kataloga  (vai ekvivalents) </t>
    </r>
  </si>
  <si>
    <r>
      <t>GRĪDLĪSTES montāža</t>
    </r>
    <r>
      <rPr>
        <sz val="8"/>
        <rFont val="Arial"/>
        <family val="2"/>
      </rPr>
      <t xml:space="preserve">- modelis: </t>
    </r>
    <r>
      <rPr>
        <i/>
        <sz val="8"/>
        <rFont val="Arial"/>
        <family val="2"/>
      </rPr>
      <t xml:space="preserve">Tarkett S60, </t>
    </r>
    <r>
      <rPr>
        <sz val="8"/>
        <rFont val="Arial"/>
        <family val="2"/>
      </rPr>
      <t xml:space="preserve">krāsa: Dark grey RAL 3500  (vai ekvivalents) </t>
    </r>
  </si>
  <si>
    <r>
      <t>GRĪDAS seguma montāža</t>
    </r>
    <r>
      <rPr>
        <sz val="8"/>
        <rFont val="Arial"/>
        <family val="2"/>
      </rPr>
      <t xml:space="preserve">- </t>
    </r>
    <r>
      <rPr>
        <i/>
        <sz val="8"/>
        <rFont val="Arial"/>
        <family val="2"/>
      </rPr>
      <t xml:space="preserve">Tarkett </t>
    </r>
    <r>
      <rPr>
        <sz val="8"/>
        <rFont val="Arial"/>
        <family val="2"/>
      </rPr>
      <t xml:space="preserve">linolejs, modelis Acczent Evolution, krāsa: </t>
    </r>
    <r>
      <rPr>
        <i/>
        <sz val="8"/>
        <rFont val="Arial"/>
        <family val="2"/>
      </rPr>
      <t xml:space="preserve">Draft  (vai ekvivalents) </t>
    </r>
  </si>
  <si>
    <t>kpl.</t>
  </si>
  <si>
    <t>Alumīnija apaļstieple puscieta uz jumta Al Ø8</t>
  </si>
  <si>
    <t>Stieples savienojums, multiklemme Ø8-10</t>
  </si>
  <si>
    <t xml:space="preserve"> Durvju D-5 montāža 1000x2100,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</si>
  <si>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 xml:space="preserve"> Durvju D-1* montāža 1100x2100, Koka rāmja konstrukcija ar koka vērtni;
Durvju rokturis abās durvju pusēs;Durvju slēdzene, abpusēja piekļuves kontrole ar izņemamu atslēgu;Durvju rokturis atrodas 900mm augstumā no grīdas līmeņa;Durvju vērtnes un rāmja tonis - gaiši brūns; Durvju furnitūra Abloy vai ekvivalenta; Durvis aprīkotas ar invalīdiem ērti lietojamu rokturi. Durvju slieksni veidot bez blīvgumijas ar 5 mm spraugu Ūdensdrošs pārklājums, durvju</t>
  </si>
  <si>
    <t xml:space="preserve"> Durvju D-6 montāža 1000x2100, Alumīnija rāmja konstrukcija ar stiklotu alumīnija vērtni;
Durvju slēdzene, abpusēja piekļuves kontrole ar izņemamu atslēgu; Paredzēt ar 3 eņģu komplektiem; Paredzēt noblīvējuma lentu;  Durvju rokturis atrodas 900mm augstumā no grīdas līmeņa; Durvju vērtnes un rāmja tonis - RR 750, no iekšpuses - gaiši brūns; Durvju slieksnis - nedrīks būt augstāks par 20 mm; Durvju apakmša nošūta ar metāla loksni;</t>
  </si>
  <si>
    <t xml:space="preserve"> Durvju D-7 montāža 1900x2100,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</si>
  <si>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 xml:space="preserve"> Durvju D-8 montāža 1700x2100, Alumīnija rāmja konstrukcija ar stiklotu alumīnija vērtni; Durvju slēdzene, abpusēja piekļuves kontrole ar izņemamu atslēgu; Paredzēt ar 3 eņģu komplektiem; Paredzēt noblīvējuma lentu; Durvju rokturis atrodas 900mm augstumā no grīdas līmeņa;Durvis aprīkotas ar pašaizvēršanās mehānismu;Durvju vērtnes un rāmja tonis - RR 750, no iekšpuses - gaiši brūns;Durvju slieksnis - nedrīks būt augstāks par 20 mm;Durvju apakmša nošūta ar metāla loksni; Durvis aprīkotas ar evakuācijas rokturi;Ugunsdrošība EI-30, Durvis ugunsgrēka gadījumā tiek paredzētas atvērt bez atslēgas.</t>
  </si>
  <si>
    <t>Aiļu paplašināšana durvīm;</t>
  </si>
  <si>
    <t>Ailes, kuru gabarīti paredzeti samazināt paredzēt to aizmūrēšanu jeb ailes, kurām nepieciešams izveidot augstāku aili paredzēt to izciršanu, ailes izlīdzināšanu un apdares izveidošanu</t>
  </si>
  <si>
    <t>Pārsedze P-1.1 2xL 60x60x5, 1500x120x60 (montāža esošā ailē)</t>
  </si>
  <si>
    <t>Pārsedze P-1.2 2xL 60x60x5, 1350x120x60 (montāža esošā ailē)</t>
  </si>
  <si>
    <t>Pārsedze P-1.3 2xL 60x60x5, 1400x120x60 (jaunas ailes montāža)</t>
  </si>
  <si>
    <t>Pārsedze P-1.4 2xL 60x60x5, 1400x250x120 (montāža esošā ailē)</t>
  </si>
  <si>
    <t xml:space="preserve">Betona grunts izklāšana. Sakret UG (vai ekvivalents). Patēriņš 150ml uz 1 m2  </t>
  </si>
  <si>
    <t>04-līgumc</t>
  </si>
  <si>
    <r>
      <t>GRĪDAS seguma montāža</t>
    </r>
    <r>
      <rPr>
        <sz val="8"/>
        <rFont val="Arial"/>
        <family val="2"/>
      </rPr>
      <t>- Tarkett Multisafe Aqua Modelis: WaterRings Brown, 25911000 vai ekvivalents</t>
    </r>
  </si>
  <si>
    <t>Tehniskā projekta Izmaksu aprēķins sastādīts pamatojoties uz Noteikumi par Latvijas būvnormatīvu LBN 501-15 "Būvizmaksu noteikšanas kārtība", tehnisko projektu, tajā iekļautajām specifikācijām un dažādās sadaļās iekļautos būvdarbu izpildes visus apstākļu raksturojumu. Saskaņā ar Noteikumi par Latvijas būvnormatīvu LBN 501-15"Būvizmaksu noteikšanas kārtība" noteikto kārtību noteikta kopējā darbietilpība.Lokālajās tāmēs ievērtētas būvmateriālu, darbaspēka un mehānismu izmaksas valstī  2015.gada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</si>
  <si>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r>
      <t>GRĪDAS seguma montāža</t>
    </r>
    <r>
      <rPr>
        <sz val="8"/>
        <rFont val="Arial"/>
        <family val="2"/>
      </rPr>
      <t>- Grīdas flīzēšana ar Rako Colour Two flīzēm R10/B krāsa  RAL 0508010 vai ekvivalents</t>
    </r>
  </si>
  <si>
    <t>Flīžu šuves aizpildīt ar augstas kvalitātes cementa bāzes šuvju masu Ultracolor Plus ( vai ekvivalenta)</t>
  </si>
  <si>
    <t>fFlīžu šuves aizpildīt ar augstas kvalitātes cementa bāzes šuvju masu Ultracolor Plus ( vai ekvivalenta)</t>
  </si>
  <si>
    <t xml:space="preserve">Sporta zāles sadalīšanai sliedes uzstādīšana pie kopnes -  tīkls paredzēts aizvilkt ar viņčas mehānismu, skatīt pielikumu </t>
  </si>
  <si>
    <t>koka dēļu uzstādīšana</t>
  </si>
  <si>
    <r>
      <t>GRĪDAS seguma montāža</t>
    </r>
    <r>
      <rPr>
        <sz val="8"/>
        <rFont val="Arial"/>
        <family val="2"/>
      </rPr>
      <t>- Tarkett Multisafe Aqua Modelis: WaterRings Green, 25911002 vai ekvivalents</t>
    </r>
  </si>
  <si>
    <r>
      <t>GRĪDAS seguma montāža</t>
    </r>
    <r>
      <rPr>
        <sz val="8"/>
        <rFont val="Arial"/>
        <family val="2"/>
      </rPr>
      <t>- Grīdas flīzēšana ar Rako Colour Two flīzēm R10/B krāsa  RAL 0607020 vai ekvivalents</t>
    </r>
  </si>
  <si>
    <t>Keramisko grīdu flīžu šuvošana</t>
  </si>
  <si>
    <r>
      <t>Sienu krāsošana</t>
    </r>
    <r>
      <rPr>
        <sz val="8"/>
        <rFont val="Arial"/>
        <family val="2"/>
      </rPr>
      <t xml:space="preserve"> - Matēts akrila krāsojums: pēc Knauf kataloga tonis C3194 vai ekvivalents 2. kārtās</t>
    </r>
  </si>
  <si>
    <r>
      <t xml:space="preserve">Griestu krāsošana </t>
    </r>
    <r>
      <rPr>
        <sz val="8"/>
        <rFont val="Arial"/>
        <family val="2"/>
      </rPr>
      <t xml:space="preserve">- </t>
    </r>
    <r>
      <rPr>
        <sz val="8"/>
        <rFont val="Arial"/>
        <family val="2"/>
      </rPr>
      <t>ar baltu ūdens emulsijas krāsu telpām ar paaugstinātu mitrumu.
Tonis: C3224 no Knauf kataloga</t>
    </r>
  </si>
  <si>
    <t xml:space="preserve">Sienu līdzināšana, tīrīšana, špaktelēšana, slīpēšana: špakteļmasa KNAUF MP-75 (vai ekvivalents) </t>
  </si>
  <si>
    <r>
      <t>Griestu krāsošana</t>
    </r>
    <r>
      <rPr>
        <sz val="8"/>
        <rFont val="Arial"/>
        <family val="2"/>
      </rPr>
      <t>: ar baltu ūdens emulsijas krāsu telpām ar paaugstinātu mitrumu.
Tonis: C3224 no Knauf kataloga</t>
    </r>
  </si>
  <si>
    <r>
      <t xml:space="preserve">Sienu flīzēšana Modelis: </t>
    </r>
    <r>
      <rPr>
        <i/>
        <sz val="8"/>
        <rFont val="Arial"/>
        <family val="2"/>
      </rPr>
      <t>Rako Color One</t>
    </r>
    <r>
      <rPr>
        <sz val="8"/>
        <rFont val="Arial"/>
        <family val="2"/>
      </rPr>
      <t>, Krāsa: RAL 0958070</t>
    </r>
  </si>
  <si>
    <r>
      <t xml:space="preserve">Sienu flīzēšana Modelis: </t>
    </r>
    <r>
      <rPr>
        <i/>
        <sz val="8"/>
        <rFont val="Arial"/>
        <family val="2"/>
      </rPr>
      <t>Rako Color One</t>
    </r>
    <r>
      <rPr>
        <sz val="8"/>
        <rFont val="Arial"/>
        <family val="2"/>
      </rPr>
      <t>, Krāsa: RAL 1306050</t>
    </r>
  </si>
  <si>
    <r>
      <t>Sienu flīzēšana Modelis:</t>
    </r>
    <r>
      <rPr>
        <sz val="8"/>
        <rFont val="Arial"/>
        <family val="2"/>
      </rPr>
      <t xml:space="preserve"> </t>
    </r>
    <r>
      <rPr>
        <i/>
        <sz val="8"/>
        <rFont val="Arial"/>
        <family val="2"/>
      </rPr>
      <t>Rako Color One</t>
    </r>
    <r>
      <rPr>
        <sz val="8"/>
        <rFont val="Arial"/>
        <family val="2"/>
      </rPr>
      <t xml:space="preserve">, Krāsa: </t>
    </r>
    <r>
      <rPr>
        <i/>
        <sz val="8"/>
        <rFont val="Arial"/>
        <family val="2"/>
      </rPr>
      <t>WHITE</t>
    </r>
  </si>
  <si>
    <t>Ūdensizturīga flīžu līme Sakret FK C1 (vai ekvivalenta); Iestrādājot ar zobķelli 6x6. Patēriņš 2,7 kg uz m2</t>
  </si>
  <si>
    <t>Hidroizolācijas ieklāšana</t>
  </si>
  <si>
    <t>Flīžu šuvošana</t>
  </si>
  <si>
    <t>Telpa Nr.1.6</t>
  </si>
  <si>
    <t>Telpa Nr.1.7</t>
  </si>
  <si>
    <t>Telpa Nr.1.8</t>
  </si>
  <si>
    <t>Telpa Nr.1.9</t>
  </si>
  <si>
    <t>Telpa Nr.1.10</t>
  </si>
  <si>
    <t>07-līgumc</t>
  </si>
  <si>
    <t>09-līgumc</t>
  </si>
  <si>
    <t>11-līgumc</t>
  </si>
  <si>
    <t>12-līgumc</t>
  </si>
  <si>
    <r>
      <t xml:space="preserve">Sienu krāsošana </t>
    </r>
    <r>
      <rPr>
        <sz val="8"/>
        <rFont val="Arial"/>
        <family val="2"/>
      </rPr>
      <t>- Matēts akrila krāsojums: Knauf C3194</t>
    </r>
  </si>
  <si>
    <r>
      <t xml:space="preserve">Sienu krāsošana </t>
    </r>
    <r>
      <rPr>
        <sz val="8"/>
        <rFont val="Arial"/>
        <family val="2"/>
      </rPr>
      <t>- Matēts akrila krāsojums: Knauf C3341</t>
    </r>
  </si>
  <si>
    <r>
      <t>Sienu krāsošana</t>
    </r>
    <r>
      <rPr>
        <sz val="8"/>
        <rFont val="Arial"/>
        <family val="2"/>
      </rPr>
      <t xml:space="preserve"> - Matēts akrila krāsojums: Knauf C3193</t>
    </r>
  </si>
  <si>
    <r>
      <t xml:space="preserve">Griestu konstrukciju krāsošana </t>
    </r>
    <r>
      <rPr>
        <sz val="8"/>
        <rFont val="Arial"/>
        <family val="2"/>
      </rPr>
      <t>- Matēts krāsojums: Knauf C3194</t>
    </r>
  </si>
  <si>
    <r>
      <t>Griestu konstrukciju krāsošana</t>
    </r>
    <r>
      <rPr>
        <sz val="8"/>
        <rFont val="Arial"/>
        <family val="2"/>
      </rPr>
      <t xml:space="preserve"> - Matēts krāsojums: Knauf C3193</t>
    </r>
  </si>
  <si>
    <r>
      <t>m</t>
    </r>
    <r>
      <rPr>
        <vertAlign val="superscript"/>
        <sz val="8"/>
        <rFont val="Arial"/>
        <family val="2"/>
      </rPr>
      <t>2</t>
    </r>
  </si>
  <si>
    <t>Sporta zāles marķējuma līniju krāsošana ar nodilumizturīgu krāsu (poliuretāna), tonis: RAL 6018</t>
  </si>
  <si>
    <t>Sporta zāles marķējuma līniju krāsošana ar nodilumizturīgu krāsu (poliuretāna), tonis: RAL 9010</t>
  </si>
  <si>
    <t>Sporta zāles marķējuma raustītu līniju krāsošana ar nodilumizturīgu krāsu (poliuretāna), tonis: RAL 9010</t>
  </si>
  <si>
    <t>Sporta zāles marķējuma līniju krāsošana ar nodilumizturīgu krāsu (poliuretāna), tonis: RAL 3024</t>
  </si>
  <si>
    <t>Telpa Nr.1.11</t>
  </si>
  <si>
    <t>Telpa Nr.1.12</t>
  </si>
  <si>
    <t>Telpa Nr.1.13</t>
  </si>
  <si>
    <t>15-līgumc</t>
  </si>
  <si>
    <t>Spogulis un tā montāža ģērbtuvēs ar izmēriem 1700x2700 mm ar aizsargplēves pārklājumu, iekļaujot stiprinajumus u.c;</t>
  </si>
  <si>
    <t>Pretuguns apstrāde nodrošinot REI 120</t>
  </si>
  <si>
    <t>Rozešu montāža, ieksaitot visus nepieciešamos darbus un materiālus</t>
  </si>
  <si>
    <t>Ievadkabeļu galu apdaru montāža, ieskaitot visus nepieciešamos darbus un materiālus</t>
  </si>
  <si>
    <t>Gaismekļu montāža pie griestiem (griestos), pie sienas, ieskaitot visus nepieciešamos darbus un materiālus</t>
  </si>
  <si>
    <t>Drošinatāju montāža esošaja sadalnē</t>
  </si>
  <si>
    <t>Esošas elektroinstalācijas demontāža</t>
  </si>
  <si>
    <t>Esošās elektroiekārtas (rozetes, slēdžus, gaismekļus, sadalnes) demontāža</t>
  </si>
  <si>
    <t>Mērījumu veikšana</t>
  </si>
  <si>
    <t>`</t>
  </si>
  <si>
    <t>DOP I kārta</t>
  </si>
  <si>
    <t>m²</t>
  </si>
  <si>
    <t>Koka grīdlīstes montāža</t>
  </si>
  <si>
    <t>Keramikas flīžu grīdlīste</t>
  </si>
  <si>
    <t>Manuālās rokas vinčas zāles sadalošajam aizsargtīklam montāža</t>
  </si>
  <si>
    <t>Koka apšuvums esošajām ķieģeļu sienām</t>
  </si>
  <si>
    <t>Rokas duša ar vadu Apollo 252020 ar aizsardzību pret kaļķakmeni, dušas telpā cilvēkiem ar īpašām vajadzībām</t>
  </si>
  <si>
    <t>Dušas klausules turētājs dušas telpai cilvēkiem ar īpašām vajadzībām</t>
  </si>
  <si>
    <t>Sign WC pods ar stiprinājumiem tualetei cilvēkiem ar īpašām vajadzībām</t>
  </si>
  <si>
    <t>Eurosmart Cosmopolitan T automātiskais dušas maisītājs ar stiprinājumiem</t>
  </si>
  <si>
    <t>Cubito dušas galva, hroms ar stiprinājumiem</t>
  </si>
  <si>
    <t>Viensviras keramiskās roku mazgātnes ūdens maisītājs ar pagarinātu atvēršanas rokturi ar stiprinājumiem</t>
  </si>
  <si>
    <t>Krēsls MAGNUS trenera telpām, Krāsa: Melns, Apdare: Audums, ādas aizvietotājs</t>
  </si>
  <si>
    <t>SSG Vienpusējie garderobes soli. Metāla rāmis tiek izgatavots no taisnstūra caurules un pārklāts ar izturīgu pulverkrāsojumu. Visas koka detaļas lakotas.</t>
  </si>
  <si>
    <t>Vingrošanas sols, izgatavots no priedes masīvkoka. 3metri garš. 4 cm biezs. 30 cm augsts. 25 cm plats. Ir iespējams uzlikt uz Zviedru sienas.</t>
  </si>
  <si>
    <t xml:space="preserve">Sienas pakaramais sanmezglam cilvēkiem ar īpašām vajadzībām MONDEO ar 4-rokturi, 51.5x4.5 cm, ozols </t>
  </si>
  <si>
    <r>
      <t xml:space="preserve">Objekta  būvniecības kopējās izmaksas, ieskaitot 21% PVN,  </t>
    </r>
    <r>
      <rPr>
        <sz val="10"/>
        <rFont val="Arial"/>
        <family val="2"/>
      </rPr>
      <t>€</t>
    </r>
  </si>
  <si>
    <t>BŪVPROJEKTA IZSTRĀDE ĒKAS ATJAUNOŠANAI  Skolas ielā 1, Olainē, Olaines novadā - I un II KĀRTAS</t>
  </si>
  <si>
    <t>1-2</t>
  </si>
  <si>
    <t>1-1</t>
  </si>
  <si>
    <t>Gaisa vadu veidgabalu siltumizolācija ar alumīnija folija segkārtu PAROC Wired Mat 80 AluCoat</t>
  </si>
  <si>
    <t>Materiāli gaisa vadu siltumizolācijas montāžai PAROC Wired Mat 80 AluCoat</t>
  </si>
  <si>
    <t>sist</t>
  </si>
  <si>
    <t>Būvlaukuma sagatavošanas darbi</t>
  </si>
  <si>
    <t>Fiksēta roku balsta cilvēkiem ar īpašām vajadzībām montāža ar stiprinājumiem</t>
  </si>
  <si>
    <t>Paceļama roku balsta cilvēkiem ar īpašām vajadzībām montāža ar stiprinājumiem</t>
  </si>
  <si>
    <t>Dušas sēdeklis cilvēkiem ar īpašām vajadzībām</t>
  </si>
  <si>
    <t>SPORTA ZĀLES IEKĀRTAS</t>
  </si>
  <si>
    <t>Vingrošanas nūju statīvs 32 nūjām</t>
  </si>
  <si>
    <t>Grīdā montējami vingrošanas stieņi, ar stiprinājumiem</t>
  </si>
  <si>
    <t>Florbola vārti</t>
  </si>
  <si>
    <t xml:space="preserve">Florbola vārti – treniņu </t>
  </si>
  <si>
    <t>Volejbola tiesneša statīvs</t>
  </si>
  <si>
    <t>Vingrošanas bumbas D65cm</t>
  </si>
  <si>
    <t>Vingrošanas nūjas 2kg</t>
  </si>
  <si>
    <t>Hanteles 1kg</t>
  </si>
  <si>
    <t>Lecamauklas 3m</t>
  </si>
  <si>
    <t>Augstlēkšanas statīvi – sacensību  (IAAF)</t>
  </si>
  <si>
    <t>PW-400Augstlēkšanas latiņa – sacensību (IAAF)</t>
  </si>
  <si>
    <t xml:space="preserve">PP-174 Barjeras – treniņu </t>
  </si>
  <si>
    <t>PP-171 Barjeras – sacensību (IAAF)</t>
  </si>
  <si>
    <t>PBS-01 Starta bloki – sacensību (IAAF)</t>
  </si>
  <si>
    <t>PK-5 Lode 5kg (IAAF)</t>
  </si>
  <si>
    <t>PK-4 Lode 4kg (IAAF)</t>
  </si>
  <si>
    <t>PK-3 Lode 3kg</t>
  </si>
  <si>
    <t>PPA-32/8 Stafetes kociņi komplekts</t>
  </si>
  <si>
    <t>FMTO-100 Mērlente</t>
  </si>
  <si>
    <t>AF10-600 Šķēpi – sacensību, 600g</t>
  </si>
  <si>
    <t>Futbola bumbas MOLTEN</t>
  </si>
  <si>
    <t>Volejbola bumbas MOLTEN</t>
  </si>
  <si>
    <t>Handbola bumbas MOLTEN</t>
  </si>
  <si>
    <t>Basketbola bumbas MOLTEN</t>
  </si>
  <si>
    <t>Tenisa bumbas</t>
  </si>
  <si>
    <t>Regbija bumbas</t>
  </si>
  <si>
    <t>Badmintona raketes</t>
  </si>
  <si>
    <t>Badmintona volāni</t>
  </si>
  <si>
    <t xml:space="preserve">Šķīvīši – lidojošie </t>
  </si>
  <si>
    <t>Florbola nūjas</t>
  </si>
  <si>
    <t>Novuss - komplekts (2 kijas + kauliņi 32 gab.)</t>
  </si>
  <si>
    <t>Tenisa galds</t>
  </si>
  <si>
    <t>Galda tenisa raketes</t>
  </si>
  <si>
    <t xml:space="preserve">Tenisa bumbiņas 6 gab. </t>
  </si>
  <si>
    <t>Hronometrs</t>
  </si>
  <si>
    <t>Svilpes, 6gb</t>
  </si>
  <si>
    <t>Megafons 25W</t>
  </si>
  <si>
    <t>Mikrofons</t>
  </si>
  <si>
    <t>Pagarinātājs 3m</t>
  </si>
  <si>
    <t>Bumbu rati</t>
  </si>
  <si>
    <t>18-līgumc</t>
  </si>
  <si>
    <t>19-līgumc</t>
  </si>
  <si>
    <t>Logu  L-1 montāža 5300x2900, SYNEGO logu sistēmu ar vidus blīvējumiem un 
Uf vērtību līdz 1,0 W/m2K. Iebūves dziļums 80mm ir optimāls siltām 3-stiklu paketēm. Iebūves dziļums: 80/ ar vidus blīvējumu  Rāmim: 7 kameras / Vērtnei: 6 kameras Siltuma izolācija: Uf līdz 1,0 W/m²K Skaņas izolācija: līdz Rw,P = 46 dB Triecienizturīgs ar tripleksu pa vidu starp stikliem, Ar caurspidīgu tonējumu stiklam, aizsardzībai pret saules stariem</t>
  </si>
  <si>
    <t xml:space="preserve"> Logu  L-2 montāža 5300x2900SYNEGO logu sistēmu ar vidus blīvējumiem un 
Uf vērtību līdz 1,0 W/m2K. Iebūves dziļums 80mm ir optimāls siltām 3-stiklu paketēm. Iebūves dziļums: 80/ ar vidus blīvējumu Rāmim: 7 kameras / Vērtnei: 6 kamera.  Siltuma izolācija: Uf līdz 1,0 W/m²K Skaņas izolācija: līdz Rw,P = 46 d Triecienizturīgs ar tripleksu pa vidu starp stikliem, Ar caurspidīgu tonējumu stiklam, aizsardzībai pret saules stariem
Ar izbūvētu, siltinātu pildiņu ārējā ventagregāta kanālam. </t>
  </si>
  <si>
    <t>DURVJU AILES APDARE</t>
  </si>
  <si>
    <t>20-līgumc</t>
  </si>
  <si>
    <t>21-līgumc</t>
  </si>
  <si>
    <t>Akmens vate zem iekšējās palodzes; montāža</t>
  </si>
  <si>
    <t>Ārējās palodzes, skārda palodzes montāža un krāsošana atbilstoši esošo palodžu tonim;</t>
  </si>
  <si>
    <t>PAPILDARBI</t>
  </si>
  <si>
    <t>22-līgumc</t>
  </si>
  <si>
    <t>Automātiskais atgaisošanas vārsts DN15</t>
  </si>
  <si>
    <t>Paredzēt pārcelt esošās iekārtas pēc atjaunošanas darbu pabeigšanas (skaļruņi, tumbas, signalizāciju, zvans u.c.)</t>
  </si>
  <si>
    <t>AVK - Ventilācija I kārta</t>
  </si>
  <si>
    <t>Interneta kabeļa pagarināšana līdz sporta skolotāju kabinetam, un tā iefrēzešana sienā</t>
  </si>
  <si>
    <t>Paredzēts uzstādīt visas iekārtas un materiālus, kā arī novietot norādītajās vietās;</t>
  </si>
  <si>
    <t>Cauruļvadu fasondaļu komplekts</t>
  </si>
  <si>
    <t>Cauruļvadu stiprinājumi un balsti</t>
  </si>
  <si>
    <t>Ugunsdrošas manžetes caurulem</t>
  </si>
  <si>
    <t>Aizsargčaulas caurulem</t>
  </si>
  <si>
    <t>Montāžas komplekts</t>
  </si>
  <si>
    <t>kompl.</t>
  </si>
  <si>
    <t>gab.</t>
  </si>
  <si>
    <t>t.m</t>
  </si>
  <si>
    <t>PURMO radiators komplektā ar atgaisotāju, korķi un montāžas stiprinājumiem un to montāža</t>
  </si>
  <si>
    <t>Radiatora leņķveida noslēgvārsts RLV un tā montāža</t>
  </si>
  <si>
    <t>vara cauruļvadi Ø18</t>
  </si>
  <si>
    <t>vara cauruļvadi  Ø22</t>
  </si>
  <si>
    <t>vara cauruļvadi  Ø28</t>
  </si>
  <si>
    <t>vara cauruļvadi Ø35</t>
  </si>
  <si>
    <t>vara cauruļvadi Ø42</t>
  </si>
  <si>
    <t>vara cauruļvadi Ø54</t>
  </si>
  <si>
    <t>izolācija Armaflex SH 9mm Ø18</t>
  </si>
  <si>
    <t>izolācija Armaflex SH 13mm Ø22</t>
  </si>
  <si>
    <t>izolācija Armaflex SH 13mm Ø28</t>
  </si>
  <si>
    <t>izolācija Armaflex SH 19mm Ø35</t>
  </si>
  <si>
    <t>izolācija Armaflex SH 19mm Ø42</t>
  </si>
  <si>
    <t>izolācija Armaflex SH 19mm Ø54</t>
  </si>
  <si>
    <t>APKURES SISTĒMA A-2</t>
  </si>
  <si>
    <t>vieta</t>
  </si>
  <si>
    <t>Ugundzēsības kaste HW-25 W-KP-20/30+ROP komplektā ar krānu DN25, šļūteni d25 30m, ugunsdzēsības pogu ROP-3AD, ugunsdzēsības stobra uzgaļa izplūdes diametrs 10mm, ugunsdzēšamo aparātu, montāža</t>
  </si>
  <si>
    <t>Urbumu veikšana bez perforatora pārsegumā, cauruļvada  DN50  izbūvei </t>
  </si>
  <si>
    <t>Melnā metināmā tērauda cauruļvada savienojums ar PE100-RC 63 mm cauruļvadu</t>
  </si>
  <si>
    <t>Mezgla stiprinājuma elementi</t>
  </si>
  <si>
    <t>Nr. p.k.</t>
  </si>
  <si>
    <t>Kods</t>
  </si>
  <si>
    <t>Darbu apraksts vai materiālu nosaukums</t>
  </si>
  <si>
    <t>Mērvienība</t>
  </si>
  <si>
    <t>Daudzums</t>
  </si>
  <si>
    <t>Vienības izmaksas</t>
  </si>
  <si>
    <t>Kopā uz visu apjomu</t>
  </si>
  <si>
    <t>Laika norma     (c/h)</t>
  </si>
  <si>
    <t>Darbietilpība (c/h)</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</si>
  <si>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</si>
  <si>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</si>
  <si>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</si>
  <si>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</si>
  <si>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</si>
  <si>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</si>
  <si>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</si>
  <si>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</si>
  <si>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</si>
  <si>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</si>
  <si>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</si>
  <si>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Sertifikāa Nr. 20-4287</t>
  </si>
  <si>
    <t>Pārbaudīja</t>
  </si>
  <si>
    <t xml:space="preserve">Būves nosaukums </t>
  </si>
  <si>
    <t>Tāme sastādīta</t>
  </si>
  <si>
    <t>Par kopējo summu</t>
  </si>
  <si>
    <t>Kopējā darbietilpība</t>
  </si>
  <si>
    <t>N.p.k</t>
  </si>
  <si>
    <t>Kods, tāme Nr.</t>
  </si>
  <si>
    <t>Darba veids vai konstruktīvā elementa nosaukums</t>
  </si>
  <si>
    <t>Darbietilpība c/h</t>
  </si>
  <si>
    <t>Apstiprinu</t>
  </si>
  <si>
    <t>___________________________________</t>
  </si>
  <si>
    <t>Pasūtītāja būvniecības koptāme</t>
  </si>
  <si>
    <t xml:space="preserve">PVN </t>
  </si>
  <si>
    <t>Pavisam būvniecības izmaksas</t>
  </si>
  <si>
    <t xml:space="preserve">                   Kopā</t>
  </si>
  <si>
    <t>Ar būvniecību saistītie pārējie izdevumi</t>
  </si>
  <si>
    <t xml:space="preserve">                   būvprojekta autoruzraudzība</t>
  </si>
  <si>
    <t xml:space="preserve">Būves adrese   </t>
  </si>
  <si>
    <t>Pasūtījuma Nr.</t>
  </si>
  <si>
    <t>01-līgumc</t>
  </si>
  <si>
    <t>(pasūtītājs, paraksts un tā atšifrējums)</t>
  </si>
  <si>
    <t>kpl</t>
  </si>
  <si>
    <t>t m</t>
  </si>
  <si>
    <t>gb</t>
  </si>
  <si>
    <t>Z.V.</t>
  </si>
  <si>
    <t>Būvniecības koptāme</t>
  </si>
  <si>
    <r>
      <t>m</t>
    </r>
    <r>
      <rPr>
        <vertAlign val="superscript"/>
        <sz val="8"/>
        <rFont val="Arial"/>
        <family val="2"/>
      </rPr>
      <t>2</t>
    </r>
  </si>
  <si>
    <t>Darba alga €</t>
  </si>
  <si>
    <t>Materiāli €</t>
  </si>
  <si>
    <t>Mehānismi €</t>
  </si>
  <si>
    <t>N. P. K</t>
  </si>
  <si>
    <t>Objekta izmaksas (€)</t>
  </si>
  <si>
    <t>Drošības zīmes</t>
  </si>
  <si>
    <t>tāmētājs A. Foigts</t>
  </si>
  <si>
    <t>Darba alga (€)</t>
  </si>
  <si>
    <t>Materiāli (€)</t>
  </si>
  <si>
    <t>Mehānismi (€)</t>
  </si>
  <si>
    <t>Kopā (€)</t>
  </si>
  <si>
    <t>Summa (€)</t>
  </si>
  <si>
    <t>02-līgumc</t>
  </si>
  <si>
    <t>1</t>
  </si>
  <si>
    <t>2</t>
  </si>
  <si>
    <t>3</t>
  </si>
  <si>
    <t>4</t>
  </si>
  <si>
    <t>5</t>
  </si>
  <si>
    <t>6</t>
  </si>
  <si>
    <t>7</t>
  </si>
  <si>
    <t>10-līgumc</t>
  </si>
  <si>
    <t>17-līgumc</t>
  </si>
  <si>
    <t>8</t>
  </si>
  <si>
    <t>9</t>
  </si>
  <si>
    <t>11</t>
  </si>
  <si>
    <t>Būvdarbu vietas pagaidu nožogojuma ierīkošana</t>
  </si>
  <si>
    <t>Pagaidu nožogojuma divviru vārtu uzstādīšana, b=4,5 m</t>
  </si>
  <si>
    <t>Būvgružu konteinera noma, tajā skaitā konteineru apkalpošana</t>
  </si>
  <si>
    <t>Pagaidu elektropieslēguma ierīkošana</t>
  </si>
  <si>
    <t>Būvlaukuma apgaismojuma ierīkošana (prožektori/ gaismekļi 9 gab.)</t>
  </si>
  <si>
    <t>Būvobjekta izkārtnes izgatavošana un uzstādīšana</t>
  </si>
  <si>
    <t>Ugunsdrošibas stends</t>
  </si>
  <si>
    <t>Būvgružu savākšana</t>
  </si>
  <si>
    <t>Palīgmateriāli</t>
  </si>
  <si>
    <t>Paskaidrojuma raksts</t>
  </si>
  <si>
    <t xml:space="preserve">Objekta adrese   </t>
  </si>
  <si>
    <t>Būvprojekta realizācijas izmaksu apēķina izejas dati :</t>
  </si>
  <si>
    <t>Objekta  izbūves kopējā darbietilpība, c/h:</t>
  </si>
  <si>
    <t>Būvmateriālu un būvgružu transporta izmaksas no attiecīgo materiālu vērtības, izņemot pozīcijas, kur būvgružu izvešanas izdevumi norādīti atsevišķi.</t>
  </si>
  <si>
    <t>Paredzēts, ka būvdarbus veiks būvorganizācija</t>
  </si>
  <si>
    <t>virsizdevumi</t>
  </si>
  <si>
    <t>plānotā peļņa</t>
  </si>
  <si>
    <t>Šis būvniecības izmaksu aprēķins ir spēkā 3 mēnešus pēc nodošanas pasūtītājam brīža. Pēc minētā termiņa beigām būvniecības izmaksu aprēķina jāpārskata atbilstoši ekonomiskās situācijas izmaiņām valstī.</t>
  </si>
  <si>
    <t>m</t>
  </si>
  <si>
    <t>kompl</t>
  </si>
  <si>
    <t>Montāžas detaļas, skrūves, stiprinājumi u.c</t>
  </si>
  <si>
    <t>Cinkots tērauda režģis</t>
  </si>
  <si>
    <t>m2</t>
  </si>
  <si>
    <t>Nesošo Ruukki profillokšņu jumta segums</t>
  </si>
  <si>
    <t>Ruukki lietusūdens noteka</t>
  </si>
  <si>
    <t>Ruukki lietusūdens tekne</t>
  </si>
  <si>
    <t>Stiegrbetona pamatu plātne</t>
  </si>
  <si>
    <t>m3</t>
  </si>
  <si>
    <t>Sakopt novietnes teritoriju pēc tās izbūves</t>
  </si>
  <si>
    <t>visām metāla detaļām jābūt karsti cinkotām</t>
  </si>
  <si>
    <t>Tērauda UPN 200mm profils un tā montāža visām metāla detaļām jābūt karsti cinkotām</t>
  </si>
  <si>
    <t>Metāla kolona 100x100x6mm un tās montāža visām metāla detaļām jābūt karsti cinkotām</t>
  </si>
  <si>
    <t>Metāla sija 100x50x5mm un tās montāža visām metāla detaļām jābūt karsti cinkotām</t>
  </si>
  <si>
    <t>Metāla sija 100x100x5mm un tās montāža visām metāla detaļām jābūt karsti cinkotām</t>
  </si>
  <si>
    <t>Metāla sija 100x200x5mm un tās montāža visām metāla detaļām jābūt karsti cinkotām</t>
  </si>
  <si>
    <t>Metāla atgāžņi 80x80x5mm un tās montāža visām metāla detaļām jābūt karsti cinkotām</t>
  </si>
  <si>
    <t>Tērauda rūpnieciski ražotas kāpnes ar margām un visiem nepieciešamajiem stiprinājumiem visām metāla detaļām jābūt karsti cinkotām</t>
  </si>
  <si>
    <t>Neskalotas dolomītu šķembas</t>
  </si>
  <si>
    <t>1. Iekārtu, konstrukciju un materiālu kopsavilkuma būvdarbu apjomus skatīt kopā ar būvdarbu apjomu sarakstu, projekta dokumentāciju un grafisko daļu.</t>
  </si>
  <si>
    <t>2. 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</si>
  <si>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</si>
  <si>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4. Projektā uzrādītos materiālus iespējams aizvietot ar līdzvērtīgiem, Latvijā sertificētiem attiecīgās nozares materiāliem.</t>
  </si>
  <si>
    <t>5. Visi dati iekārtu, konstrukciju un materiālu kopsavilkumā doti orientējoši tāmes sagatavošanai. Būvdarbu apjomi var tikt mainīti, saskaņojot  izmaiņas ar pasūtītāju, būvuzraugu un autoruzraugu.</t>
  </si>
  <si>
    <t>6. 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t>
  </si>
  <si>
    <t>Būvniecības laikā komunikāciju šēķēršosanas vietā paredzēt veidot atvērumus atbilstoši inženierkomunikāciju sadaļās ietvertajai informācijā, diametrus vai izmērus precizēt uz vietas pie izbūves, pēc tam atvērumus kvalitatīvi izolēt un paredzēt ugunsdrošas mažetes jeb vārstu montāžu ugunsdrošās sienās.</t>
  </si>
  <si>
    <t xml:space="preserve">Nepieciešams paredzēt būvniecības laikā - demontējot grīdas, sienas, vai kādas citas konstrukcijas - papildus darbi, kas var izveidoties būvniecības laikā (uzrādoties citiem materiāliem u.c) </t>
  </si>
  <si>
    <t>Slēdzene PRA90039</t>
  </si>
  <si>
    <t>Svirslēdzis 3p. 80A</t>
  </si>
  <si>
    <t>Automātslēdzis 1p. B10A</t>
  </si>
  <si>
    <t>Automātslēdzis 1p. B16A</t>
  </si>
  <si>
    <t>Automātslēdzis 3p. C16A</t>
  </si>
  <si>
    <t>Automātslēdzis 3p. C20A</t>
  </si>
  <si>
    <t>Automātslēdzis 3p. C32A</t>
  </si>
  <si>
    <t>Automātsl. ar noplūdes aizsardz. 2p. B10A/30mA</t>
  </si>
  <si>
    <t>Automātsl. ar noplūdes aizsardz. 2p. B16A/30mA</t>
  </si>
  <si>
    <t>Darba strāvas pārtraucējs</t>
  </si>
  <si>
    <t>Pārspriegumu aizsardzība FLT-SEC T1+T2 (B+C)</t>
  </si>
  <si>
    <t>Zemapmetuma sadalnes korpuss PRA40213 IP30</t>
  </si>
  <si>
    <t>Sadalnes durvis PRA16213</t>
  </si>
  <si>
    <t>Svirslēdzis 3p. 25A</t>
  </si>
  <si>
    <t>Automātslēdzis 1p. B6A</t>
  </si>
  <si>
    <t>Automātslēdzis 1p. B20A</t>
  </si>
  <si>
    <t>Kabeļu rene ar vāku, balta S=0.75 KRB-200-60M</t>
  </si>
  <si>
    <t>Kabeļtrepe ar vāku KS-20-200</t>
  </si>
  <si>
    <t>L-veida savienojums RS90-200-60M</t>
  </si>
  <si>
    <t>Savienojuma elements, balts RSS-200-60M</t>
  </si>
  <si>
    <t>Atbalsta elements, balts YPK-200M</t>
  </si>
  <si>
    <t>Gala, leņķa stiprinājums, balts RÄF-60M</t>
  </si>
  <si>
    <t>Gaismekļu rene MEK 110</t>
  </si>
  <si>
    <t>Renes vāks MEK KA-110</t>
  </si>
  <si>
    <t>Gaismas rene savienojums MEK-J-110</t>
  </si>
  <si>
    <t>Gala profils MEK PK</t>
  </si>
  <si>
    <t>Gaismas rene stiprinājuma elementi MEK RK</t>
  </si>
  <si>
    <t>Gaismas rene gaismas ķermeņu stiprinājumi MEK AH</t>
  </si>
  <si>
    <t>Gaisa apstrādes iekārta, nokomplektēta ar: - 2 ventilatoriem ar frekveņču pārveidotājiem; - plākšņu šķērsplūsmas siltummaini; - filtru gaisa pieplūdē - F7; - filtru gaisa nosūcē - M5; - 2 atsevišķi stāvošiem noslēgvārstiem ar piedziņu; - elektrisko priekšsildīšanas kaloriferi; - temperatūras un spiediena devējiem, vadības automātiku ATC-50; P-5580m³/h; N-5580m³/h (komponentes skat. pielikumā Nr.1) "Recair"</t>
  </si>
  <si>
    <t>Gaisa vadi un to veidgabali</t>
  </si>
  <si>
    <t>Galvanizētā skārda apaļie vītie gaisa vadi D100</t>
  </si>
  <si>
    <t>Volejbola tīkls: izgatavots no 3mm melna polietilēna auklas, apšūta augšējā un apakšejā tīkla mala</t>
  </si>
  <si>
    <t>Galvanizētā skārda apaļie vītie gaisa vadi D125</t>
  </si>
  <si>
    <t>Galvanizētā skārda apaļie vītie gaisa vadi D160</t>
  </si>
  <si>
    <t>Galvanizētā skārda apaļie vītie gaisa vadi D200</t>
  </si>
  <si>
    <t>Galvanizētā skārda apaļie vītie gaisa vadi D250</t>
  </si>
  <si>
    <t>Galvanizētā skārda apaļie vītie gaisa vadi D315</t>
  </si>
  <si>
    <t>Galvanizētā skārda apaļie vītie gaisa vadi D400</t>
  </si>
  <si>
    <t>Galvanizētā skārda apaļie vītie gaisa vadi D500</t>
  </si>
  <si>
    <t>Galvanizētā skārda apaļie vītie gaisa vadi D630</t>
  </si>
  <si>
    <t>Galvanizētā skārda taisnstūrveida gaisa vadi1200x600</t>
  </si>
  <si>
    <t>Apaļo gaisa vadu līkums 45° D250</t>
  </si>
  <si>
    <t>Apaļo gaisa vadu līkums 45° D630</t>
  </si>
  <si>
    <t>Apaļo gaisa vadu līkums 90° D100</t>
  </si>
  <si>
    <t>Apaļo gaisa vadu līkums 90° D125</t>
  </si>
  <si>
    <t>Apaļo gaisa vadu līkums 90° D160</t>
  </si>
  <si>
    <t>Apaļo gaisa vadu līkums 90° D200</t>
  </si>
  <si>
    <t>Apaļo gaisa vadu līkums 90° D250</t>
  </si>
  <si>
    <t>Apaļo gaisa vadu līkums 90° D315</t>
  </si>
  <si>
    <t>Apaļo gaisa vadu līkums 90° D630</t>
  </si>
  <si>
    <t>Taisnstūrveida gaisa vadu līkums 90°600x1200</t>
  </si>
  <si>
    <t>Taisnstūrveida gaisa vadu līkums 90°1200x600</t>
  </si>
  <si>
    <t>Apaļo gaisa vadu T-veida atzars 90° D100/D100/D100</t>
  </si>
  <si>
    <t>Apaļo gaisa vadu T-veida atzars 90° D125/D125/D100</t>
  </si>
  <si>
    <t>Apaļo gaisa vadu T-veida atzars 90° D125/D125/D125</t>
  </si>
  <si>
    <t>Apaļo gaisa vadu T-veida atzars 90° D160/D160/D100</t>
  </si>
  <si>
    <t>Apaļo gaisa vadu T-veida atzars 90° D160/D160/D125</t>
  </si>
  <si>
    <t>Apaļo gaisa vadu T-veida atzars 90° D160/D160/D160</t>
  </si>
  <si>
    <t>Apaļo gaisa vadu T-veida atzars 90° D200/D200/D100</t>
  </si>
  <si>
    <t>Apaļo gaisa vadu T-veida atzars 90° D200/D200/D125</t>
  </si>
  <si>
    <t>Apaļo gaisa vadu T-veida atzars 90° D200/D200/D160</t>
  </si>
  <si>
    <t>Apaļo gaisa vadu T-veida atzars 90° D250/D250/D100</t>
  </si>
  <si>
    <t>Apaļo gaisa vadu T-veida atzars 90° D250/D250/D200</t>
  </si>
  <si>
    <t>Apaļo gaisa vadu T-veida atzars 90° D250/D250/D250</t>
  </si>
  <si>
    <t>Apaļo gaisa vadu T-veida atzars 90° D315/D315/D315</t>
  </si>
  <si>
    <t>Apaļo gaisa vadu T-veida atzars 90° D400/D400/D315</t>
  </si>
  <si>
    <t>Apaļo gaisa vadu T-veida atzars 90° D400/D400/D400</t>
  </si>
  <si>
    <t>Apaļo gaisa vadu T-veida atzars 90° D500/D500/D315</t>
  </si>
  <si>
    <t>Apaļo gaisa vadu T-veida atzars 90° D500/D500/D400</t>
  </si>
  <si>
    <t>Apaļo gaisa vadu T-veida atzars 90° D630/D630/D250</t>
  </si>
  <si>
    <t>Apaļo gaisa vadu T-veida atzars 90° D630/D630/D315</t>
  </si>
  <si>
    <t>Apaļo gaisa vadu T-veida atzars 90° D630/D630/D400</t>
  </si>
  <si>
    <t>Apaļo gaisa vadu T-veida atzars 90° D630/D630/D630</t>
  </si>
  <si>
    <t>Apaļo gaisa vadu diametra pāreja D160/D125</t>
  </si>
  <si>
    <t>Apaļo gaisa vadu diametra pāreja D200/D160</t>
  </si>
  <si>
    <t>Apaļo gaisa vadu diametra pāreja D250/D125</t>
  </si>
  <si>
    <t>Apaļo gaisa vadu diametra pāreja D250/D200</t>
  </si>
  <si>
    <t>Apaļo gaisa vadu diametra pāreja D400/D315</t>
  </si>
  <si>
    <t>Apaļo gaisa vadu diametra pāreja D500/D400</t>
  </si>
  <si>
    <t>Apaļo gaisa vadu diametra pāreja D630/D250</t>
  </si>
  <si>
    <t>Apaļo gaisa vadu diametra pāreja D630/D500</t>
  </si>
  <si>
    <t>Gaisa vadu izmēra pāreja D630/1200x600</t>
  </si>
  <si>
    <t>Apaļa gaisa vada noslēgs D125</t>
  </si>
  <si>
    <t>Apaļa gaisa vada noslēgs D160</t>
  </si>
  <si>
    <t>Apaļa gaisa vada noslēgs D400</t>
  </si>
  <si>
    <t>Gaisa ieņemšanas reste RIS-1200x600</t>
  </si>
  <si>
    <t>Pieplūdes difuzors (vārsts) KPT 125-4-way</t>
  </si>
  <si>
    <t>Pieplūdes difuzors (vārsts) KPT 160-4-way</t>
  </si>
  <si>
    <t>Pieplūdes difuzors FKD-315 - vertical</t>
  </si>
  <si>
    <t>Nosūces difuzors (vārsts) KSU 100</t>
  </si>
  <si>
    <t>Nosūces difuzors (vārsts) KSU 125</t>
  </si>
  <si>
    <t>Nosūces difuzors G20 + VBA-4-600x300</t>
  </si>
  <si>
    <t>Gaisa izmešanas reste RISJ-1200x600</t>
  </si>
  <si>
    <t>Droseļvārsts DRU 100</t>
  </si>
  <si>
    <t>Droseļvārsts DRU 125</t>
  </si>
  <si>
    <t>Droseļvārsts DRU 160</t>
  </si>
  <si>
    <t>Droseļvārsts DRU 315</t>
  </si>
  <si>
    <t>Droseļvārsts DRU 400</t>
  </si>
  <si>
    <t>Trokšņu slāpētājs SLBU 630 1200 100</t>
  </si>
  <si>
    <t>Pārējie materiāli un darbu apjomi</t>
  </si>
  <si>
    <t>Gaisa vadu un iekārtu stiprinājumu komplekts</t>
  </si>
  <si>
    <t>Gaisa vadu tīrīšanas lūku komplekts</t>
  </si>
  <si>
    <t>Ventilācijas sistēmas ieregulēšana</t>
  </si>
  <si>
    <t>Gaisa vadu siltumizolācija ar alumīnija folija segkārtu PAROC Wired Mat 80 AluCoat; b=100mm</t>
  </si>
  <si>
    <r>
      <t xml:space="preserve">Tāmes izmaksa </t>
    </r>
    <r>
      <rPr>
        <sz val="9"/>
        <rFont val="Arial"/>
        <family val="2"/>
      </rPr>
      <t>€</t>
    </r>
  </si>
  <si>
    <t>Kopsavilkuma aprēķins</t>
  </si>
  <si>
    <t>Vispārējie būvdarbi un inženiertehnisko tīklu darbi .</t>
  </si>
  <si>
    <t>Būves nosaukums:</t>
  </si>
  <si>
    <t>Objekta nosaukums :</t>
  </si>
  <si>
    <t>Objekta adrese:</t>
  </si>
  <si>
    <t xml:space="preserve">Iepirkuma Nr.: </t>
  </si>
  <si>
    <t>EUR</t>
  </si>
  <si>
    <t>c/h</t>
  </si>
  <si>
    <t>(paraksts un tā atšifrējums,datums)</t>
  </si>
  <si>
    <t>OLAINES 2.VIDUSSKOLAS SPORTA ZĀLES ATJAUNOŠANA Skolas ielā 1, Olainē, Olaines novadā</t>
  </si>
  <si>
    <t>OLAINES 2.VIDUSSKOLAS SPORTA ZĀLES ATJAUNOŠANA</t>
  </si>
  <si>
    <t>SKOLAS IELĀ 1, OLAINĒ, OLAINES NOVADĀ.</t>
  </si>
  <si>
    <t>SKOLAS IELA 1, OLAINE, OLAINES PAGASTS.</t>
  </si>
  <si>
    <t xml:space="preserve">ONP 2017/08 </t>
  </si>
  <si>
    <t>LOKĀLĀ TĀME 1-1</t>
  </si>
  <si>
    <t>Darbu organizācijas projekts</t>
  </si>
  <si>
    <t>LOKĀLĀ TĀME 1-2</t>
  </si>
  <si>
    <t>LOKĀLĀ TĀME 1-3</t>
  </si>
  <si>
    <t xml:space="preserve">Kopā DOP  Tiešās izmaksas </t>
  </si>
  <si>
    <t>JAUNAS MŪRĒTAS SIENAS IZVEIDOŠANA</t>
  </si>
  <si>
    <t>TELPU APDARE</t>
  </si>
  <si>
    <t>SKOLAS IELA 1, OLAINE, OLAINES PAGASTS, LV2114</t>
  </si>
  <si>
    <t>Vispārceltnieciskie darbi</t>
  </si>
  <si>
    <t>Kopā Vispārceltnieciskie darbi  tiešās izmaksas</t>
  </si>
  <si>
    <t>Kopā DOP  tiešās izmaksas</t>
  </si>
  <si>
    <t>Kopā AVK-Ventilācija  tiešās izmaksas</t>
  </si>
  <si>
    <t>Kopā EL,ELT  tiešās izmaksas</t>
  </si>
  <si>
    <t xml:space="preserve">Kopā AVK-Apkure  tiešās izmaksas </t>
  </si>
  <si>
    <t xml:space="preserve">Kopā UAS  tiešās izmaksas </t>
  </si>
  <si>
    <t>1-3</t>
  </si>
  <si>
    <t>1-4</t>
  </si>
  <si>
    <t>1-5</t>
  </si>
  <si>
    <t>1-6</t>
  </si>
  <si>
    <t>1-7</t>
  </si>
  <si>
    <t>1-8</t>
  </si>
  <si>
    <t xml:space="preserve">Kopā Vispārceltniecisko darbu  izmaksas </t>
  </si>
  <si>
    <t xml:space="preserve">Kopā tiešās izmaksas </t>
  </si>
  <si>
    <t>Vēdināšanas iekārtu novietne</t>
  </si>
  <si>
    <t>VĒDINĀŠANAS IEKĀRTU NOVIETNE</t>
  </si>
  <si>
    <t>Kopā Ventilācijas iekārtu novietne tiešās izmaksas</t>
  </si>
  <si>
    <t>LOKĀLĀ TĀME 1-4</t>
  </si>
  <si>
    <t>AVK-Vēdināšanas sistēmas darbi</t>
  </si>
  <si>
    <t xml:space="preserve">Kopā Lokālā tāme 1-4 </t>
  </si>
  <si>
    <t xml:space="preserve">Kopā Lokālā tāme 1-1 </t>
  </si>
  <si>
    <t xml:space="preserve">Kopā Lokālā tāme 1-2 </t>
  </si>
  <si>
    <t xml:space="preserve">Kopā Lokālā tāme 1-3 </t>
  </si>
  <si>
    <t>Eektroinstalācija</t>
  </si>
  <si>
    <t xml:space="preserve">Kopā Lokālā tāme 1-5 </t>
  </si>
  <si>
    <t>Kopā ŪK tiešās izmaksas</t>
  </si>
  <si>
    <t xml:space="preserve">Kopā AVK-Ventilācija  Tiešās izmaksas </t>
  </si>
  <si>
    <t>Elektroinstalācijas (EL) un zibensaizsardzības (ELT) darbi</t>
  </si>
  <si>
    <t xml:space="preserve">Kopā EL un ELT  Tiešās izmaksas </t>
  </si>
  <si>
    <t>LOKĀLĀ TĀME 1-5</t>
  </si>
  <si>
    <t>T3 - karstais ūdensvads</t>
  </si>
  <si>
    <t>ŪK I kārta</t>
  </si>
  <si>
    <t>Kopā Lokālā tāme 1-6</t>
  </si>
  <si>
    <t>LOKĀLĀ TĀME 1-6</t>
  </si>
  <si>
    <t>Ūdensvada un kanalizācijas darbi</t>
  </si>
  <si>
    <t xml:space="preserve">Kopā ŪK  Tiešās izmaksas </t>
  </si>
  <si>
    <t xml:space="preserve">Kopā AVK-Apkure tiešās izmaksas </t>
  </si>
  <si>
    <t xml:space="preserve">Kopā Lokālā tāme 1-7 </t>
  </si>
  <si>
    <t>AVK -Apkures sistēmas darbi</t>
  </si>
  <si>
    <t>LOKĀLĀ TĀME 1-7</t>
  </si>
  <si>
    <t>Korpusa zemējums</t>
  </si>
  <si>
    <t>LOKĀLĀ TĀME 1-8</t>
  </si>
  <si>
    <t>Ugunsdzēsības sistēmas darbi</t>
  </si>
  <si>
    <t xml:space="preserve">Kopā Lokālā tāme 1-8 </t>
  </si>
  <si>
    <t xml:space="preserve">Kopā Ugunsdzēsības sistēma Tiešās izmaksas </t>
  </si>
</sst>
</file>

<file path=xl/styles.xml><?xml version="1.0" encoding="utf-8"?>
<styleSheet xmlns="http://schemas.openxmlformats.org/spreadsheetml/2006/main">
  <numFmts count="6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Red]0.00"/>
    <numFmt numFmtId="187" formatCode="yyyy\.mm\.dd\.;@"/>
    <numFmt numFmtId="188" formatCode="[$-426]dddd\,\ yyyy&quot;. gada &quot;d\.\ mmmm"/>
    <numFmt numFmtId="189" formatCode="0;[Red]0"/>
    <numFmt numFmtId="190" formatCode="[$-426]dddd\,\ yyyy&quot;. gada &quot;d\.\ mmmm;@"/>
    <numFmt numFmtId="191" formatCode="&quot;Ls&quot;\ #,##0.00;[Red]&quot;Ls&quot;\ #,##0.00"/>
    <numFmt numFmtId="192" formatCode="0.000;[Red]0.000"/>
    <numFmt numFmtId="193" formatCode="0.00000;[Red]0.00000"/>
    <numFmt numFmtId="194" formatCode="0.0000;[Red]0.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 numFmtId="201" formatCode="0.0"/>
    <numFmt numFmtId="202" formatCode="#,##0.000"/>
    <numFmt numFmtId="203" formatCode="#,##0.00_ ;\-#,##0.00\ "/>
    <numFmt numFmtId="204" formatCode="#,##0.00;[Red]#,##0.00"/>
    <numFmt numFmtId="205" formatCode="_-* #,##0.00\ _L_s_-;\-* #,##0.00\ _L_s_-;_-* \-??\ _L_s_-;_-@_-"/>
    <numFmt numFmtId="206" formatCode="\ #,##0.00&quot;      &quot;;\-#,##0.00&quot;      &quot;;&quot; -&quot;#&quot;      &quot;;@\ "/>
    <numFmt numFmtId="207" formatCode="_-* #,##0.00\ _L_s_-;\-* #,##0.00\ _L_s_-;_-* &quot;-&quot;??\ _L_s_-;_-@_-"/>
    <numFmt numFmtId="208" formatCode="#,##0.00[$Ls-426];[Red]\-#,##0.00[$Ls-426]"/>
    <numFmt numFmtId="209" formatCode="_(* #,##0.000_);_(* \(#,##0.000\);_(* &quot;-&quot;??_);_(@_)"/>
    <numFmt numFmtId="210" formatCode="0.0;[Red]0.0"/>
    <numFmt numFmtId="211" formatCode="#,##0.00&quot;Ls&quot;;[Red]\-#,##0.00&quot;Ls&quot;"/>
    <numFmt numFmtId="212" formatCode="_-* #,##0.00_-;\-* #,##0.00_-;_-* \-??_-;_-@_-"/>
    <numFmt numFmtId="213" formatCode="0.00_ ;\-0.00\ "/>
    <numFmt numFmtId="214" formatCode="_-* #,##0.000_-;\-* #,##0.000_-;_-* &quot;-&quot;??_-;_-@_-"/>
    <numFmt numFmtId="215" formatCode="_-* #,##0.0000_-;\-* #,##0.0000_-;_-* &quot;-&quot;??_-;_-@_-"/>
    <numFmt numFmtId="216" formatCode="_-* #,##0.00000_-;\-* #,##0.00000_-;_-* &quot;-&quot;??_-;_-@_-"/>
    <numFmt numFmtId="217" formatCode="_-* #,##0.0_-;\-* #,##0.0_-;_-* &quot;-&quot;??_-;_-@_-"/>
  </numFmts>
  <fonts count="107">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sz val="14"/>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sz val="11"/>
      <name val="Arial"/>
      <family val="2"/>
    </font>
    <font>
      <vertAlign val="superscript"/>
      <sz val="8"/>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11"/>
      <name val="Arial"/>
      <family val="2"/>
    </font>
    <font>
      <sz val="10"/>
      <name val="Arial Cyr"/>
      <family val="2"/>
    </font>
    <font>
      <b/>
      <sz val="9"/>
      <name val="Arial"/>
      <family val="2"/>
    </font>
    <font>
      <b/>
      <i/>
      <u val="single"/>
      <sz val="12"/>
      <name val="Arial"/>
      <family val="2"/>
    </font>
    <font>
      <i/>
      <sz val="8"/>
      <name val="Arial"/>
      <family val="2"/>
    </font>
    <font>
      <b/>
      <i/>
      <sz val="8"/>
      <name val="Arial"/>
      <family val="2"/>
    </font>
    <font>
      <i/>
      <u val="single"/>
      <sz val="9"/>
      <color indexed="8"/>
      <name val="Arial"/>
      <family val="2"/>
    </font>
    <font>
      <i/>
      <sz val="9"/>
      <color indexed="8"/>
      <name val="Arial"/>
      <family val="2"/>
    </font>
    <font>
      <sz val="9"/>
      <name val="Arial"/>
      <family val="2"/>
    </font>
    <font>
      <b/>
      <sz val="8"/>
      <name val="Arial"/>
      <family val="2"/>
    </font>
    <font>
      <b/>
      <i/>
      <sz val="9"/>
      <color indexed="8"/>
      <name val="Arial"/>
      <family val="2"/>
    </font>
    <font>
      <sz val="9"/>
      <name val="Tahoma"/>
      <family val="2"/>
    </font>
    <font>
      <b/>
      <sz val="9"/>
      <name val="Tahoma"/>
      <family val="2"/>
    </font>
    <font>
      <sz val="8"/>
      <name val="Calibri"/>
      <family val="2"/>
    </font>
    <font>
      <sz val="8"/>
      <color indexed="8"/>
      <name val="osifont"/>
      <family val="0"/>
    </font>
    <font>
      <i/>
      <sz val="9"/>
      <name val="Arial"/>
      <family val="2"/>
    </font>
    <font>
      <b/>
      <sz val="14"/>
      <name val="Times New Roman"/>
      <family val="1"/>
    </font>
    <font>
      <sz val="18"/>
      <name val="Times New Roman"/>
      <family val="1"/>
    </font>
    <font>
      <i/>
      <sz val="10"/>
      <name val="Times New Roman"/>
      <family val="1"/>
    </font>
    <font>
      <sz val="11"/>
      <name val="Times New Roman"/>
      <family val="1"/>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9"/>
      <color theme="1"/>
      <name val="Calibri"/>
      <family val="2"/>
    </font>
    <font>
      <sz val="11"/>
      <color theme="1"/>
      <name val="Calibri"/>
      <family val="2"/>
    </font>
    <font>
      <sz val="10"/>
      <color theme="1"/>
      <name val="Arial"/>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7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hair"/>
      <top style="hair"/>
      <bottom style="hair"/>
    </border>
    <border>
      <left style="hair"/>
      <right style="medium"/>
      <top style="hair"/>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hair"/>
      <top>
        <color indexed="63"/>
      </top>
      <bottom style="hair"/>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style="thin"/>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double"/>
    </border>
    <border>
      <left style="hair"/>
      <right style="thin"/>
      <top style="hair"/>
      <bottom style="double"/>
    </border>
    <border>
      <left style="hair"/>
      <right style="hair"/>
      <top>
        <color indexed="63"/>
      </top>
      <bottom style="thin"/>
    </border>
    <border>
      <left style="hair"/>
      <right style="thin"/>
      <top>
        <color indexed="63"/>
      </top>
      <bottom style="thin"/>
    </border>
    <border>
      <left>
        <color indexed="63"/>
      </left>
      <right>
        <color indexed="63"/>
      </right>
      <top style="hair"/>
      <bottom>
        <color indexed="63"/>
      </bottom>
    </border>
    <border>
      <left style="thin"/>
      <right>
        <color indexed="63"/>
      </right>
      <top style="hair"/>
      <bottom style="hair"/>
    </border>
    <border>
      <left style="hair"/>
      <right style="thin"/>
      <top>
        <color indexed="63"/>
      </top>
      <bottom style="hair"/>
    </border>
    <border>
      <left>
        <color indexed="63"/>
      </left>
      <right>
        <color indexed="63"/>
      </right>
      <top>
        <color indexed="63"/>
      </top>
      <bottom style="hair"/>
    </border>
    <border>
      <left>
        <color indexed="63"/>
      </left>
      <right style="thin"/>
      <top style="hair"/>
      <bottom style="hair"/>
    </border>
    <border>
      <left style="hair"/>
      <right>
        <color indexed="63"/>
      </right>
      <top style="hair"/>
      <bottom style="double"/>
    </border>
    <border>
      <left>
        <color indexed="63"/>
      </left>
      <right style="hair"/>
      <top style="hair"/>
      <bottom style="double"/>
    </border>
    <border>
      <left style="thin"/>
      <right style="hair"/>
      <top>
        <color indexed="63"/>
      </top>
      <bottom style="hair"/>
    </border>
    <border>
      <left style="thin"/>
      <right>
        <color indexed="63"/>
      </right>
      <top style="hair"/>
      <bottom style="double"/>
    </border>
    <border>
      <left>
        <color indexed="63"/>
      </left>
      <right>
        <color indexed="63"/>
      </right>
      <top style="hair"/>
      <bottom style="thin"/>
    </border>
    <border>
      <left style="hair"/>
      <right>
        <color indexed="63"/>
      </right>
      <top style="hair"/>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hair"/>
      <bottom style="double"/>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color indexed="63"/>
      </top>
      <bottom style="thin"/>
    </border>
    <border>
      <left style="medium"/>
      <right>
        <color indexed="63"/>
      </right>
      <top style="thin"/>
      <bottom style="medium"/>
    </border>
    <border>
      <left style="thin"/>
      <right style="hair"/>
      <top>
        <color indexed="63"/>
      </top>
      <bottom style="thin"/>
    </border>
    <border>
      <left style="hair"/>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color indexed="63"/>
      </bottom>
    </border>
    <border>
      <left>
        <color indexed="63"/>
      </left>
      <right style="thin"/>
      <top style="thin"/>
      <bottom style="hair"/>
    </border>
    <border>
      <left style="hair"/>
      <right style="hair"/>
      <top style="thin"/>
      <bottom style="hair"/>
    </border>
    <border>
      <left style="thin"/>
      <right style="hair"/>
      <top style="thin"/>
      <bottom style="hair"/>
    </border>
    <border>
      <left style="hair"/>
      <right style="thin"/>
      <top style="thin"/>
      <bottom style="hair"/>
    </border>
    <border>
      <left style="thin"/>
      <right style="hair"/>
      <top style="hair"/>
      <bottom style="thin"/>
    </border>
    <border>
      <left>
        <color indexed="63"/>
      </left>
      <right style="thin"/>
      <top>
        <color indexed="63"/>
      </top>
      <bottom>
        <color indexed="63"/>
      </bottom>
    </border>
  </borders>
  <cellStyleXfs count="1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vertical="top"/>
      <protection/>
    </xf>
    <xf numFmtId="0" fontId="45" fillId="0" borderId="0">
      <alignment vertical="top"/>
      <protection/>
    </xf>
    <xf numFmtId="0" fontId="29" fillId="2" borderId="0" applyNumberFormat="0" applyBorder="0" applyProtection="0">
      <alignment vertical="center" wrapText="1"/>
    </xf>
    <xf numFmtId="0" fontId="29" fillId="2" borderId="0" applyNumberFormat="0" applyBorder="0" applyAlignment="0" applyProtection="0"/>
    <xf numFmtId="0" fontId="29" fillId="3" borderId="0" applyNumberFormat="0" applyBorder="0" applyProtection="0">
      <alignment vertical="center" wrapText="1"/>
    </xf>
    <xf numFmtId="0" fontId="29" fillId="3" borderId="0" applyNumberFormat="0" applyBorder="0" applyAlignment="0" applyProtection="0"/>
    <xf numFmtId="0" fontId="8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5" borderId="0" applyNumberFormat="0" applyBorder="0" applyAlignment="0" applyProtection="0"/>
    <xf numFmtId="0" fontId="87"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2" borderId="0" applyNumberFormat="0" applyBorder="0" applyAlignment="0" applyProtection="0"/>
    <xf numFmtId="0" fontId="87"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6" borderId="0" applyNumberFormat="0" applyBorder="0" applyAlignment="0" applyProtection="0"/>
    <xf numFmtId="0" fontId="87"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87"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3"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87" fillId="2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2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4"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22" borderId="0" applyNumberFormat="0" applyBorder="0" applyProtection="0">
      <alignment vertical="center" wrapText="1"/>
    </xf>
    <xf numFmtId="0" fontId="16" fillId="8" borderId="0" applyNumberFormat="0" applyBorder="0" applyAlignment="0" applyProtection="0"/>
    <xf numFmtId="0" fontId="16" fillId="11" borderId="0" applyNumberFormat="0" applyBorder="0" applyProtection="0">
      <alignment vertical="center" wrapText="1"/>
    </xf>
    <xf numFmtId="0" fontId="16" fillId="12"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10" borderId="0" applyNumberFormat="0" applyBorder="0" applyProtection="0">
      <alignment vertical="center" wrapText="1"/>
    </xf>
    <xf numFmtId="0" fontId="16" fillId="10" borderId="0" applyNumberFormat="0" applyBorder="0" applyAlignment="0" applyProtection="0"/>
    <xf numFmtId="0" fontId="16" fillId="14" borderId="0" applyNumberFormat="0" applyBorder="0" applyProtection="0">
      <alignment vertical="center" wrapText="1"/>
    </xf>
    <xf numFmtId="0" fontId="16" fillId="14"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29" fillId="26" borderId="0" applyNumberFormat="0" applyBorder="0" applyProtection="0">
      <alignment vertical="center" wrapText="1"/>
    </xf>
    <xf numFmtId="0" fontId="29" fillId="2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87"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87"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12" borderId="0" applyNumberFormat="0" applyBorder="0" applyAlignment="0" applyProtection="0"/>
    <xf numFmtId="0" fontId="87"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8" borderId="0" applyNumberFormat="0" applyBorder="0" applyAlignment="0" applyProtection="0"/>
    <xf numFmtId="0" fontId="16" fillId="35" borderId="0" applyNumberFormat="0" applyBorder="0" applyAlignment="0" applyProtection="0"/>
    <xf numFmtId="0" fontId="16" fillId="39"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6" borderId="0" applyNumberFormat="0" applyBorder="0" applyAlignment="0" applyProtection="0"/>
    <xf numFmtId="0" fontId="87"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41"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87" fillId="4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87"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4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6" borderId="0" applyNumberFormat="0" applyBorder="0" applyProtection="0">
      <alignment vertical="center" wrapText="1"/>
    </xf>
    <xf numFmtId="0" fontId="16" fillId="35"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19" borderId="0" applyNumberFormat="0" applyBorder="0" applyAlignment="0" applyProtection="0"/>
    <xf numFmtId="0" fontId="16" fillId="30" borderId="0" applyNumberFormat="0" applyBorder="0" applyAlignment="0" applyProtection="0"/>
    <xf numFmtId="0" fontId="16" fillId="45"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34" borderId="0" applyNumberFormat="0" applyBorder="0" applyProtection="0">
      <alignment vertical="center" wrapText="1"/>
    </xf>
    <xf numFmtId="0" fontId="16" fillId="34"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45" borderId="0" applyNumberFormat="0" applyBorder="0" applyProtection="0">
      <alignment vertical="center" wrapText="1"/>
    </xf>
    <xf numFmtId="0" fontId="16" fillId="45"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47" borderId="0" applyNumberFormat="0" applyBorder="0" applyProtection="0">
      <alignment vertical="center" wrapText="1"/>
    </xf>
    <xf numFmtId="0" fontId="29" fillId="47" borderId="0" applyNumberFormat="0" applyBorder="0" applyAlignment="0" applyProtection="0"/>
    <xf numFmtId="0" fontId="88"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29" borderId="0" applyNumberFormat="0" applyBorder="0" applyAlignment="0" applyProtection="0"/>
    <xf numFmtId="0" fontId="88" fillId="51"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12" borderId="0" applyNumberFormat="0" applyBorder="0" applyAlignment="0" applyProtection="0"/>
    <xf numFmtId="0" fontId="88"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6" borderId="0" applyNumberFormat="0" applyBorder="0" applyAlignment="0" applyProtection="0"/>
    <xf numFmtId="0" fontId="88" fillId="52"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1" borderId="0" applyNumberFormat="0" applyBorder="0" applyAlignment="0" applyProtection="0"/>
    <xf numFmtId="0" fontId="88" fillId="53"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4" borderId="0" applyNumberFormat="0" applyBorder="0" applyAlignment="0" applyProtection="0"/>
    <xf numFmtId="0" fontId="88"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7"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6" borderId="0" applyNumberFormat="0" applyBorder="0" applyProtection="0">
      <alignment vertical="center" wrapText="1"/>
    </xf>
    <xf numFmtId="0" fontId="29" fillId="35"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0" borderId="0" applyNumberFormat="0" applyBorder="0" applyAlignment="0" applyProtection="0"/>
    <xf numFmtId="0" fontId="29" fillId="34" borderId="0" applyNumberFormat="0" applyBorder="0" applyAlignment="0" applyProtection="0"/>
    <xf numFmtId="0" fontId="29" fillId="3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56" borderId="0" applyNumberFormat="0" applyBorder="0" applyAlignment="0" applyProtection="0"/>
    <xf numFmtId="0" fontId="29" fillId="50" borderId="0" applyNumberFormat="0" applyBorder="0" applyProtection="0">
      <alignment vertical="center" wrapText="1"/>
    </xf>
    <xf numFmtId="0" fontId="29" fillId="50" borderId="0" applyNumberFormat="0" applyBorder="0" applyAlignment="0" applyProtection="0"/>
    <xf numFmtId="0" fontId="29" fillId="34" borderId="0" applyNumberFormat="0" applyBorder="0" applyProtection="0">
      <alignment vertical="center" wrapText="1"/>
    </xf>
    <xf numFmtId="0" fontId="29" fillId="34"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56" borderId="0" applyNumberFormat="0" applyBorder="0" applyProtection="0">
      <alignment vertical="center" wrapText="1"/>
    </xf>
    <xf numFmtId="0" fontId="29" fillId="56" borderId="0" applyNumberFormat="0" applyBorder="0" applyAlignment="0" applyProtection="0"/>
    <xf numFmtId="0" fontId="88" fillId="58" borderId="0" applyNumberFormat="0" applyBorder="0" applyAlignment="0" applyProtection="0"/>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54" borderId="0" applyNumberFormat="0" applyBorder="0" applyAlignment="0" applyProtection="0"/>
    <xf numFmtId="0" fontId="88" fillId="60" borderId="0" applyNumberFormat="0" applyBorder="0" applyAlignment="0" applyProtection="0"/>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62" borderId="0" applyNumberFormat="0" applyBorder="0" applyAlignment="0" applyProtection="0"/>
    <xf numFmtId="0" fontId="88" fillId="63" borderId="0" applyNumberFormat="0" applyBorder="0" applyAlignment="0" applyProtection="0"/>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64" borderId="0" applyNumberFormat="0" applyBorder="0" applyAlignment="0" applyProtection="0"/>
    <xf numFmtId="0" fontId="88" fillId="65"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4" borderId="0" applyNumberFormat="0" applyBorder="0" applyAlignment="0" applyProtection="0"/>
    <xf numFmtId="0" fontId="88" fillId="66"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9" borderId="0" applyNumberFormat="0" applyBorder="0" applyAlignment="0" applyProtection="0"/>
    <xf numFmtId="0" fontId="88" fillId="67" borderId="0" applyNumberFormat="0" applyBorder="0" applyAlignment="0" applyProtection="0"/>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57" borderId="0" applyNumberFormat="0" applyBorder="0" applyAlignment="0" applyProtection="0"/>
    <xf numFmtId="0" fontId="31" fillId="31" borderId="1" applyNumberFormat="0" applyProtection="0">
      <alignment vertical="center" wrapText="1"/>
    </xf>
    <xf numFmtId="0" fontId="31" fillId="31" borderId="1" applyNumberFormat="0" applyAlignment="0" applyProtection="0"/>
    <xf numFmtId="0" fontId="31" fillId="31" borderId="1" applyNumberFormat="0" applyAlignment="0" applyProtection="0"/>
    <xf numFmtId="205" fontId="0" fillId="0" borderId="0" applyFill="0" applyBorder="0" applyAlignment="0" applyProtection="0"/>
    <xf numFmtId="0" fontId="89" fillId="6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9" borderId="0" applyNumberFormat="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90" fillId="69" borderId="2"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1" borderId="1" applyNumberFormat="0" applyAlignment="0" applyProtection="0"/>
    <xf numFmtId="0" fontId="31" fillId="39" borderId="1" applyNumberFormat="0" applyAlignment="0" applyProtection="0"/>
    <xf numFmtId="0" fontId="31" fillId="39"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70" borderId="1" applyNumberFormat="0" applyAlignment="0" applyProtection="0"/>
    <xf numFmtId="0" fontId="91" fillId="72" borderId="3" applyNumberFormat="0" applyAlignment="0" applyProtection="0"/>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6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43" fontId="0" fillId="0" borderId="0" applyFont="0" applyFill="0" applyBorder="0" applyAlignment="0" applyProtection="0"/>
    <xf numFmtId="205" fontId="16" fillId="0" borderId="0" applyFill="0" applyBorder="0" applyAlignment="0" applyProtection="0"/>
    <xf numFmtId="43" fontId="0" fillId="0" borderId="0" applyFont="0" applyFill="0" applyBorder="0" applyAlignment="0" applyProtection="0"/>
    <xf numFmtId="206" fontId="16" fillId="0" borderId="0" applyFill="0" applyBorder="0" applyAlignment="0" applyProtection="0"/>
    <xf numFmtId="197" fontId="0" fillId="0" borderId="0" applyFill="0" applyBorder="0" applyAlignment="0" applyProtection="0"/>
    <xf numFmtId="197" fontId="0"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17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46" fillId="0" borderId="0">
      <alignment/>
      <protection/>
    </xf>
    <xf numFmtId="0" fontId="16" fillId="0" borderId="0">
      <alignment/>
      <protection/>
    </xf>
    <xf numFmtId="0" fontId="0" fillId="0" borderId="0">
      <alignment/>
      <protection/>
    </xf>
    <xf numFmtId="0" fontId="16" fillId="0" borderId="0">
      <alignment/>
      <protection/>
    </xf>
    <xf numFmtId="0" fontId="16" fillId="30" borderId="0" applyNumberFormat="0" applyBorder="0" applyAlignment="0" applyProtection="0"/>
    <xf numFmtId="0" fontId="9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93" fillId="74"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3" borderId="0" applyNumberFormat="0" applyBorder="0" applyAlignment="0" applyProtection="0"/>
    <xf numFmtId="0" fontId="30" fillId="10" borderId="0" applyNumberFormat="0" applyBorder="0" applyAlignment="0" applyProtection="0"/>
    <xf numFmtId="0" fontId="34" fillId="14" borderId="0" applyNumberFormat="0" applyBorder="0" applyAlignment="0" applyProtection="0"/>
    <xf numFmtId="0" fontId="94"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8" fillId="0" borderId="0">
      <alignment horizontal="center"/>
      <protection/>
    </xf>
    <xf numFmtId="0" fontId="35" fillId="0" borderId="7" applyNumberFormat="0" applyFill="0" applyAlignment="0" applyProtection="0"/>
    <xf numFmtId="0" fontId="95" fillId="0" borderId="8" applyNumberFormat="0" applyFill="0" applyAlignment="0" applyProtection="0"/>
    <xf numFmtId="0" fontId="23"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36" fillId="0" borderId="10" applyNumberFormat="0" applyFill="0" applyAlignment="0" applyProtection="0"/>
    <xf numFmtId="0" fontId="23" fillId="0" borderId="9" applyNumberFormat="0" applyFill="0" applyAlignment="0" applyProtection="0"/>
    <xf numFmtId="0" fontId="96" fillId="0" borderId="11" applyNumberFormat="0" applyFill="0" applyAlignment="0" applyProtection="0"/>
    <xf numFmtId="0" fontId="24" fillId="0" borderId="12"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37" fillId="0" borderId="14" applyNumberFormat="0" applyFill="0" applyAlignment="0" applyProtection="0"/>
    <xf numFmtId="0" fontId="24" fillId="0" borderId="12"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37" fillId="0" borderId="0" applyNumberFormat="0" applyFill="0" applyBorder="0" applyAlignment="0" applyProtection="0"/>
    <xf numFmtId="0" fontId="24" fillId="0" borderId="0" applyNumberFormat="0" applyFill="0" applyBorder="0" applyAlignment="0" applyProtection="0"/>
    <xf numFmtId="0" fontId="48" fillId="0" borderId="0">
      <alignment horizontal="center" textRotation="90"/>
      <protection/>
    </xf>
    <xf numFmtId="0" fontId="44" fillId="0" borderId="0" applyNumberFormat="0" applyFill="0" applyBorder="0" applyAlignment="0" applyProtection="0"/>
    <xf numFmtId="0" fontId="10" fillId="0" borderId="0" applyNumberFormat="0" applyFill="0" applyBorder="0" applyAlignment="0" applyProtection="0"/>
    <xf numFmtId="0" fontId="38" fillId="11" borderId="1" applyNumberFormat="0" applyProtection="0">
      <alignment vertical="center" wrapText="1"/>
    </xf>
    <xf numFmtId="0" fontId="38" fillId="11" borderId="1" applyNumberFormat="0" applyAlignment="0" applyProtection="0"/>
    <xf numFmtId="0" fontId="97" fillId="75" borderId="2"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25" borderId="1" applyNumberFormat="0" applyAlignment="0" applyProtection="0"/>
    <xf numFmtId="0" fontId="38" fillId="12" borderId="1" applyNumberFormat="0" applyAlignment="0" applyProtection="0"/>
    <xf numFmtId="0" fontId="38" fillId="12"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41" fillId="31" borderId="15" applyNumberFormat="0" applyProtection="0">
      <alignment vertical="center" wrapText="1"/>
    </xf>
    <xf numFmtId="0" fontId="41" fillId="31" borderId="15" applyNumberFormat="0" applyAlignment="0" applyProtection="0"/>
    <xf numFmtId="0" fontId="43" fillId="0" borderId="16" applyNumberFormat="0" applyFill="0" applyAlignment="0" applyProtection="0"/>
    <xf numFmtId="0" fontId="32" fillId="73" borderId="4" applyNumberFormat="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34" fillId="14" borderId="0" applyNumberFormat="0" applyBorder="0" applyProtection="0">
      <alignment vertical="center" wrapText="1"/>
    </xf>
    <xf numFmtId="0" fontId="34" fillId="14" borderId="0" applyNumberFormat="0" applyBorder="0" applyAlignment="0" applyProtection="0"/>
    <xf numFmtId="0" fontId="39" fillId="0" borderId="17" applyNumberFormat="0" applyFill="0" applyAlignment="0" applyProtection="0"/>
    <xf numFmtId="0" fontId="98" fillId="0" borderId="18"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28" fillId="15" borderId="19" applyNumberFormat="0" applyAlignment="0" applyProtection="0"/>
    <xf numFmtId="0" fontId="40" fillId="37" borderId="0" applyNumberFormat="0" applyBorder="0" applyProtection="0">
      <alignment vertical="center" wrapText="1"/>
    </xf>
    <xf numFmtId="0" fontId="40" fillId="37" borderId="0" applyNumberFormat="0" applyBorder="0" applyAlignment="0" applyProtection="0"/>
    <xf numFmtId="0" fontId="40" fillId="37" borderId="0" applyNumberFormat="0" applyBorder="0" applyAlignment="0" applyProtection="0"/>
    <xf numFmtId="0" fontId="99" fillId="76"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4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10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6" fillId="0" borderId="0">
      <alignment/>
      <protection/>
    </xf>
    <xf numFmtId="0" fontId="16"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15" fillId="0" borderId="0">
      <alignment/>
      <protection/>
    </xf>
    <xf numFmtId="0" fontId="28" fillId="0" borderId="0">
      <alignment/>
      <protection/>
    </xf>
    <xf numFmtId="0" fontId="15" fillId="0" borderId="0">
      <alignment/>
      <protection/>
    </xf>
    <xf numFmtId="0" fontId="55" fillId="0" borderId="0">
      <alignment/>
      <protection/>
    </xf>
    <xf numFmtId="0" fontId="28" fillId="0" borderId="0">
      <alignment/>
      <protection/>
    </xf>
    <xf numFmtId="0" fontId="0" fillId="0" borderId="0">
      <alignment/>
      <protection/>
    </xf>
    <xf numFmtId="0" fontId="15"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6" fillId="0" borderId="0">
      <alignment/>
      <protection/>
    </xf>
    <xf numFmtId="0" fontId="0" fillId="0" borderId="0">
      <alignment/>
      <protection/>
    </xf>
    <xf numFmtId="0" fontId="16"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1" fillId="0" borderId="0">
      <alignment/>
      <protection/>
    </xf>
    <xf numFmtId="0" fontId="16" fillId="0" borderId="0">
      <alignment/>
      <protection/>
    </xf>
    <xf numFmtId="0" fontId="101" fillId="0" borderId="0">
      <alignment/>
      <protection/>
    </xf>
    <xf numFmtId="0" fontId="0" fillId="0" borderId="0">
      <alignment vertical="center" wrapText="1"/>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1" fillId="0" borderId="0">
      <alignment vertical="center" wrapText="1"/>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pplyNumberFormat="0" applyFill="0" applyBorder="0" applyProtection="0">
      <alignment vertical="center" wrapText="1"/>
    </xf>
    <xf numFmtId="0" fontId="26" fillId="0" borderId="0" applyNumberFormat="0" applyFill="0" applyBorder="0" applyAlignment="0" applyProtection="0"/>
    <xf numFmtId="0" fontId="0" fillId="77" borderId="20" applyNumberFormat="0" applyFont="0" applyAlignment="0" applyProtection="0"/>
    <xf numFmtId="0" fontId="0" fillId="20" borderId="19" applyNumberFormat="0" applyFont="0" applyAlignment="0" applyProtection="0"/>
    <xf numFmtId="0" fontId="0" fillId="15" borderId="19" applyNumberFormat="0" applyAlignment="0" applyProtection="0"/>
    <xf numFmtId="0" fontId="28" fillId="15" borderId="19" applyNumberFormat="0" applyAlignment="0" applyProtection="0"/>
    <xf numFmtId="0" fontId="28" fillId="15" borderId="19" applyNumberFormat="0" applyAlignment="0" applyProtection="0"/>
    <xf numFmtId="0" fontId="0" fillId="15" borderId="19" applyNumberFormat="0" applyProtection="0">
      <alignment vertical="center" wrapText="1"/>
    </xf>
    <xf numFmtId="0" fontId="0" fillId="15" borderId="19" applyNumberFormat="0" applyAlignment="0" applyProtection="0"/>
    <xf numFmtId="0" fontId="0" fillId="15" borderId="19" applyNumberFormat="0" applyAlignment="0" applyProtection="0"/>
    <xf numFmtId="0" fontId="0" fillId="20" borderId="19" applyNumberFormat="0" applyFont="0" applyAlignment="0" applyProtection="0"/>
    <xf numFmtId="0" fontId="16" fillId="15" borderId="19" applyNumberFormat="0" applyAlignment="0" applyProtection="0"/>
    <xf numFmtId="0" fontId="0"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0" fillId="15" borderId="19" applyNumberFormat="0" applyProtection="0">
      <alignment vertical="center" wrapText="1"/>
    </xf>
    <xf numFmtId="0" fontId="0" fillId="20" borderId="19" applyNumberFormat="0" applyFont="0" applyAlignment="0" applyProtection="0"/>
    <xf numFmtId="0" fontId="27" fillId="15" borderId="19" applyNumberFormat="0" applyAlignment="0" applyProtection="0"/>
    <xf numFmtId="0" fontId="103" fillId="69" borderId="21"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1"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70" borderId="15" applyNumberFormat="0" applyAlignment="0" applyProtection="0"/>
    <xf numFmtId="0" fontId="1" fillId="0" borderId="0">
      <alignment/>
      <protection/>
    </xf>
    <xf numFmtId="0" fontId="0" fillId="0" borderId="0">
      <alignment/>
      <protection/>
    </xf>
    <xf numFmtId="0" fontId="33" fillId="0" borderId="0" applyNumberFormat="0" applyFill="0" applyBorder="0" applyProtection="0">
      <alignment vertical="center" wrapText="1"/>
    </xf>
    <xf numFmtId="0" fontId="33" fillId="0" borderId="0" applyNumberFormat="0" applyFill="0" applyBorder="0" applyAlignment="0" applyProtection="0"/>
    <xf numFmtId="0" fontId="32" fillId="73" borderId="4" applyNumberFormat="0" applyProtection="0">
      <alignment vertical="center" wrapText="1"/>
    </xf>
    <xf numFmtId="0" fontId="32" fillId="73" borderId="4" applyNumberFormat="0" applyAlignment="0" applyProtection="0"/>
    <xf numFmtId="0" fontId="26" fillId="0" borderId="0" applyNumberFormat="0" applyFill="0" applyBorder="0" applyAlignment="0" applyProtection="0"/>
    <xf numFmtId="0" fontId="22" fillId="0" borderId="6" applyNumberFormat="0" applyFill="0" applyAlignment="0" applyProtection="0"/>
    <xf numFmtId="0" fontId="23" fillId="0" borderId="9"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5" borderId="19" applyNumberFormat="0" applyProtection="0">
      <alignment vertical="center" wrapText="1"/>
    </xf>
    <xf numFmtId="0" fontId="16" fillId="15" borderId="19" applyNumberFormat="0" applyAlignment="0" applyProtection="0"/>
    <xf numFmtId="0" fontId="52" fillId="0" borderId="0">
      <alignment/>
      <protection/>
    </xf>
    <xf numFmtId="208" fontId="52"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3" fillId="0" borderId="0" applyNumberFormat="0" applyFill="0" applyBorder="0" applyAlignment="0" applyProtection="0"/>
    <xf numFmtId="0" fontId="38" fillId="11" borderId="1" applyNumberFormat="0" applyAlignment="0" applyProtection="0"/>
    <xf numFmtId="0" fontId="30" fillId="10" borderId="0" applyNumberFormat="0" applyBorder="0" applyProtection="0">
      <alignment vertical="center" wrapText="1"/>
    </xf>
    <xf numFmtId="0" fontId="30" fillId="10" borderId="0" applyNumberFormat="0" applyBorder="0" applyAlignment="0" applyProtection="0"/>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42" fillId="0" borderId="0" applyNumberFormat="0" applyFill="0" applyBorder="0" applyAlignment="0" applyProtection="0"/>
    <xf numFmtId="0" fontId="26" fillId="0" borderId="0" applyNumberFormat="0" applyFill="0" applyBorder="0" applyAlignment="0" applyProtection="0"/>
    <xf numFmtId="0" fontId="105" fillId="0" borderId="22"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23" applyNumberFormat="0" applyFill="0" applyAlignment="0" applyProtection="0"/>
    <xf numFmtId="0" fontId="43" fillId="0" borderId="16" applyNumberFormat="0" applyFill="0" applyAlignment="0" applyProtection="0"/>
    <xf numFmtId="0" fontId="41" fillId="31" borderId="15" applyNumberFormat="0" applyAlignment="0" applyProtection="0"/>
    <xf numFmtId="0" fontId="22" fillId="0" borderId="6" applyNumberFormat="0" applyFill="0" applyProtection="0">
      <alignment vertical="center" wrapText="1"/>
    </xf>
    <xf numFmtId="0" fontId="22" fillId="0" borderId="6" applyNumberFormat="0" applyFill="0" applyAlignment="0" applyProtection="0"/>
    <xf numFmtId="0" fontId="23" fillId="0" borderId="9" applyNumberFormat="0" applyFill="0" applyProtection="0">
      <alignment vertical="center" wrapText="1"/>
    </xf>
    <xf numFmtId="0" fontId="23" fillId="0" borderId="9" applyNumberFormat="0" applyFill="0" applyAlignment="0" applyProtection="0"/>
    <xf numFmtId="0" fontId="24" fillId="0" borderId="12" applyNumberFormat="0" applyFill="0" applyProtection="0">
      <alignment vertical="center" wrapText="1"/>
    </xf>
    <xf numFmtId="0" fontId="24" fillId="0" borderId="12" applyNumberFormat="0" applyFill="0" applyAlignment="0" applyProtection="0"/>
    <xf numFmtId="0" fontId="24" fillId="0" borderId="0" applyNumberFormat="0" applyFill="0" applyBorder="0" applyProtection="0">
      <alignment vertical="center" wrapText="1"/>
    </xf>
    <xf numFmtId="0" fontId="24" fillId="0" borderId="0" applyNumberFormat="0" applyFill="0" applyBorder="0" applyAlignment="0" applyProtection="0"/>
    <xf numFmtId="0" fontId="10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16" fillId="0" borderId="0">
      <alignment/>
      <protection/>
    </xf>
    <xf numFmtId="0" fontId="16" fillId="0" borderId="0">
      <alignment/>
      <protection/>
    </xf>
    <xf numFmtId="0" fontId="0" fillId="0" borderId="0">
      <alignment vertical="center" wrapText="1"/>
      <protection/>
    </xf>
    <xf numFmtId="0" fontId="101"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212" fontId="0" fillId="0" borderId="0" applyFill="0" applyBorder="0" applyProtection="0">
      <alignment vertical="center" wrapText="1"/>
    </xf>
  </cellStyleXfs>
  <cellXfs count="618">
    <xf numFmtId="0" fontId="0" fillId="0" borderId="0" xfId="0" applyAlignment="1">
      <alignment/>
    </xf>
    <xf numFmtId="0" fontId="4" fillId="0" borderId="0" xfId="0" applyFont="1" applyAlignment="1">
      <alignment/>
    </xf>
    <xf numFmtId="0" fontId="5" fillId="0" borderId="0" xfId="0" applyFont="1" applyAlignment="1">
      <alignment/>
    </xf>
    <xf numFmtId="186" fontId="0" fillId="0" borderId="0" xfId="0" applyNumberFormat="1" applyAlignment="1">
      <alignment horizontal="center" vertical="center"/>
    </xf>
    <xf numFmtId="0" fontId="5" fillId="0" borderId="0" xfId="1127" applyFont="1" applyBorder="1" applyAlignment="1">
      <alignment horizontal="left"/>
      <protection/>
    </xf>
    <xf numFmtId="187" fontId="5" fillId="0" borderId="0" xfId="1127" applyNumberFormat="1" applyFont="1" applyBorder="1" applyAlignment="1">
      <alignment horizontal="center" vertical="center" wrapText="1"/>
      <protection/>
    </xf>
    <xf numFmtId="189" fontId="8" fillId="0" borderId="0" xfId="0" applyNumberFormat="1" applyFont="1" applyFill="1" applyBorder="1" applyAlignment="1">
      <alignment horizontal="center" vertical="center"/>
    </xf>
    <xf numFmtId="189"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6" fontId="4" fillId="0" borderId="0" xfId="0" applyNumberFormat="1" applyFont="1" applyAlignment="1">
      <alignment vertical="center"/>
    </xf>
    <xf numFmtId="186"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6" fontId="9" fillId="0" borderId="24" xfId="0" applyNumberFormat="1" applyFont="1" applyBorder="1" applyAlignment="1">
      <alignment horizontal="center" vertical="center"/>
    </xf>
    <xf numFmtId="186" fontId="9" fillId="0" borderId="25" xfId="0" applyNumberFormat="1" applyFont="1" applyBorder="1" applyAlignment="1">
      <alignment horizontal="center" vertical="center"/>
    </xf>
    <xf numFmtId="186"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wrapText="1"/>
    </xf>
    <xf numFmtId="186" fontId="7" fillId="0" borderId="26" xfId="0" applyNumberFormat="1" applyFont="1" applyBorder="1" applyAlignment="1">
      <alignment horizontal="center" vertical="center"/>
    </xf>
    <xf numFmtId="10" fontId="8" fillId="0" borderId="26" xfId="1127" applyNumberFormat="1" applyFont="1" applyBorder="1" applyAlignment="1">
      <alignment horizontal="center" vertical="center"/>
      <protection/>
    </xf>
    <xf numFmtId="0" fontId="3" fillId="0" borderId="0" xfId="1127" applyFont="1" applyBorder="1" applyAlignment="1">
      <alignment/>
      <protection/>
    </xf>
    <xf numFmtId="186" fontId="3" fillId="0" borderId="0" xfId="1127" applyNumberFormat="1" applyFont="1" applyBorder="1" applyAlignment="1">
      <alignment horizontal="center" vertical="center" wrapText="1"/>
      <protection/>
    </xf>
    <xf numFmtId="0" fontId="0" fillId="0" borderId="0" xfId="0" applyFont="1" applyAlignment="1">
      <alignment/>
    </xf>
    <xf numFmtId="0" fontId="14" fillId="0" borderId="0" xfId="0" applyFont="1" applyAlignment="1">
      <alignment/>
    </xf>
    <xf numFmtId="187" fontId="5" fillId="0" borderId="27" xfId="1127" applyNumberFormat="1" applyFont="1" applyBorder="1" applyAlignment="1">
      <alignment vertical="center" wrapText="1"/>
      <protection/>
    </xf>
    <xf numFmtId="10" fontId="13" fillId="0" borderId="26" xfId="1127" applyNumberFormat="1" applyFont="1" applyBorder="1" applyAlignment="1">
      <alignment horizontal="center"/>
      <protection/>
    </xf>
    <xf numFmtId="0" fontId="0" fillId="0" borderId="0" xfId="1127" applyFont="1" applyAlignment="1">
      <alignment horizontal="center" vertical="center"/>
      <protection/>
    </xf>
    <xf numFmtId="186" fontId="0" fillId="0" borderId="0" xfId="1127" applyNumberFormat="1" applyFont="1" applyAlignment="1">
      <alignment horizontal="center" vertical="center"/>
      <protection/>
    </xf>
    <xf numFmtId="203" fontId="3" fillId="0" borderId="26" xfId="1127" applyNumberFormat="1" applyFont="1" applyBorder="1" applyAlignment="1">
      <alignment horizontal="center" vertical="center" wrapText="1"/>
      <protection/>
    </xf>
    <xf numFmtId="186" fontId="8" fillId="16" borderId="0" xfId="0" applyNumberFormat="1" applyFont="1" applyFill="1" applyBorder="1" applyAlignment="1">
      <alignment vertical="center"/>
    </xf>
    <xf numFmtId="0" fontId="54" fillId="0" borderId="0" xfId="0" applyFont="1" applyAlignment="1">
      <alignment/>
    </xf>
    <xf numFmtId="1" fontId="4" fillId="16" borderId="24" xfId="979" applyNumberFormat="1" applyFont="1" applyFill="1" applyBorder="1" applyAlignment="1">
      <alignment horizontal="center" vertical="center" wrapText="1"/>
      <protection/>
    </xf>
    <xf numFmtId="0" fontId="4" fillId="16" borderId="24" xfId="0" applyFont="1" applyFill="1" applyBorder="1" applyAlignment="1">
      <alignment horizontal="left" wrapText="1"/>
    </xf>
    <xf numFmtId="186" fontId="0" fillId="0" borderId="0" xfId="0" applyNumberFormat="1" applyFont="1" applyAlignment="1">
      <alignment horizontal="center" vertical="center"/>
    </xf>
    <xf numFmtId="0" fontId="54" fillId="0" borderId="0" xfId="0" applyFont="1" applyAlignment="1">
      <alignment/>
    </xf>
    <xf numFmtId="0" fontId="0" fillId="0" borderId="0" xfId="0" applyFont="1" applyAlignment="1">
      <alignment wrapText="1"/>
    </xf>
    <xf numFmtId="10" fontId="0" fillId="0" borderId="0" xfId="0" applyNumberFormat="1" applyFont="1" applyAlignment="1">
      <alignment horizontal="center" wrapText="1"/>
    </xf>
    <xf numFmtId="10" fontId="9" fillId="0" borderId="0" xfId="0" applyNumberFormat="1" applyFont="1" applyAlignment="1">
      <alignment horizontal="center" wrapText="1"/>
    </xf>
    <xf numFmtId="0" fontId="4" fillId="16" borderId="24" xfId="0" applyFont="1" applyFill="1" applyBorder="1" applyAlignment="1">
      <alignment wrapText="1"/>
    </xf>
    <xf numFmtId="0" fontId="4" fillId="16" borderId="24" xfId="0" applyFont="1" applyFill="1" applyBorder="1" applyAlignment="1">
      <alignment horizontal="left" vertical="center" wrapText="1"/>
    </xf>
    <xf numFmtId="0" fontId="4" fillId="16" borderId="0" xfId="0" applyFont="1" applyFill="1" applyAlignment="1">
      <alignment/>
    </xf>
    <xf numFmtId="189" fontId="4" fillId="16" borderId="0" xfId="0" applyNumberFormat="1" applyFont="1" applyFill="1" applyAlignment="1">
      <alignment horizontal="center" vertical="center"/>
    </xf>
    <xf numFmtId="186" fontId="4" fillId="16" borderId="0" xfId="0" applyNumberFormat="1" applyFont="1" applyFill="1" applyBorder="1" applyAlignment="1">
      <alignment horizontal="center" vertical="center"/>
    </xf>
    <xf numFmtId="0" fontId="0" fillId="16" borderId="0" xfId="0" applyFont="1" applyFill="1" applyBorder="1" applyAlignment="1">
      <alignment horizontal="left" vertical="center"/>
    </xf>
    <xf numFmtId="186" fontId="0" fillId="16" borderId="0" xfId="0" applyNumberFormat="1" applyFont="1" applyFill="1" applyBorder="1" applyAlignment="1">
      <alignment horizontal="center" vertical="center"/>
    </xf>
    <xf numFmtId="189" fontId="4" fillId="16" borderId="0" xfId="0" applyNumberFormat="1" applyFont="1" applyFill="1" applyBorder="1" applyAlignment="1">
      <alignment horizontal="center" vertical="center"/>
    </xf>
    <xf numFmtId="10" fontId="5" fillId="16" borderId="24" xfId="0" applyNumberFormat="1" applyFont="1" applyFill="1" applyBorder="1" applyAlignment="1">
      <alignment horizontal="center" vertical="center"/>
    </xf>
    <xf numFmtId="0" fontId="56" fillId="16" borderId="0" xfId="0" applyFont="1" applyFill="1" applyBorder="1" applyAlignment="1">
      <alignment/>
    </xf>
    <xf numFmtId="0" fontId="4" fillId="16" borderId="24" xfId="0" applyFont="1" applyFill="1" applyBorder="1" applyAlignment="1">
      <alignment horizontal="right"/>
    </xf>
    <xf numFmtId="0" fontId="4" fillId="16" borderId="24" xfId="0" applyFont="1" applyFill="1" applyBorder="1" applyAlignment="1">
      <alignment horizontal="center" vertical="center" wrapText="1"/>
    </xf>
    <xf numFmtId="186" fontId="4" fillId="16" borderId="28" xfId="0" applyNumberFormat="1" applyFont="1" applyFill="1" applyBorder="1" applyAlignment="1">
      <alignment horizontal="center" vertical="center"/>
    </xf>
    <xf numFmtId="0" fontId="8" fillId="16" borderId="28" xfId="0" applyFont="1" applyFill="1" applyBorder="1" applyAlignment="1">
      <alignment vertical="center"/>
    </xf>
    <xf numFmtId="189" fontId="4" fillId="16" borderId="28" xfId="0" applyNumberFormat="1" applyFont="1" applyFill="1" applyBorder="1" applyAlignment="1">
      <alignment horizontal="center" vertical="center"/>
    </xf>
    <xf numFmtId="189"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16" borderId="0" xfId="0" applyFont="1" applyFill="1" applyBorder="1" applyAlignment="1">
      <alignment/>
    </xf>
    <xf numFmtId="0" fontId="0" fillId="16" borderId="0" xfId="0" applyFont="1" applyFill="1" applyBorder="1" applyAlignment="1">
      <alignment/>
    </xf>
    <xf numFmtId="186" fontId="4" fillId="16" borderId="0" xfId="0" applyNumberFormat="1" applyFont="1" applyFill="1" applyAlignment="1">
      <alignment horizontal="center" vertical="center"/>
    </xf>
    <xf numFmtId="186" fontId="8" fillId="16" borderId="28" xfId="0" applyNumberFormat="1" applyFont="1" applyFill="1" applyBorder="1" applyAlignment="1">
      <alignment horizontal="center" vertical="center"/>
    </xf>
    <xf numFmtId="186" fontId="5" fillId="16" borderId="24" xfId="0" applyNumberFormat="1" applyFont="1" applyFill="1" applyBorder="1" applyAlignment="1">
      <alignment horizontal="center" vertical="center"/>
    </xf>
    <xf numFmtId="43" fontId="4" fillId="16" borderId="24" xfId="689" applyFont="1" applyFill="1" applyBorder="1" applyAlignment="1">
      <alignment vertical="center" wrapText="1"/>
    </xf>
    <xf numFmtId="186" fontId="4" fillId="16" borderId="24" xfId="689" applyNumberFormat="1" applyFont="1" applyFill="1" applyBorder="1" applyAlignment="1">
      <alignment horizontal="center" vertical="center"/>
    </xf>
    <xf numFmtId="43" fontId="4" fillId="16" borderId="0" xfId="689" applyFont="1" applyFill="1" applyBorder="1" applyAlignment="1">
      <alignment/>
    </xf>
    <xf numFmtId="186" fontId="4" fillId="16" borderId="24" xfId="689" applyNumberFormat="1" applyFont="1" applyFill="1" applyBorder="1" applyAlignment="1">
      <alignment horizontal="center" vertical="center" wrapText="1"/>
    </xf>
    <xf numFmtId="1" fontId="4" fillId="16" borderId="24" xfId="0" applyNumberFormat="1" applyFont="1" applyFill="1" applyBorder="1" applyAlignment="1">
      <alignment horizontal="left" wrapText="1"/>
    </xf>
    <xf numFmtId="0" fontId="4" fillId="16" borderId="24" xfId="0" applyFont="1" applyFill="1" applyBorder="1" applyAlignment="1">
      <alignment horizontal="right" wrapText="1"/>
    </xf>
    <xf numFmtId="43" fontId="4" fillId="16" borderId="24" xfId="765" applyFont="1" applyFill="1" applyBorder="1" applyAlignment="1">
      <alignment horizontal="center" vertical="center" wrapText="1"/>
    </xf>
    <xf numFmtId="43" fontId="4" fillId="16" borderId="24" xfId="765" applyFont="1" applyFill="1" applyBorder="1" applyAlignment="1">
      <alignment horizontal="center" vertical="center"/>
    </xf>
    <xf numFmtId="0" fontId="21" fillId="16" borderId="24" xfId="0" applyFont="1" applyFill="1" applyBorder="1" applyAlignment="1">
      <alignment horizontal="right" wrapText="1"/>
    </xf>
    <xf numFmtId="1" fontId="4" fillId="16" borderId="24" xfId="1073" applyNumberFormat="1" applyFont="1" applyFill="1" applyBorder="1" applyAlignment="1">
      <alignment horizontal="left" wrapText="1"/>
      <protection/>
    </xf>
    <xf numFmtId="0" fontId="4" fillId="0" borderId="24" xfId="0" applyFont="1" applyFill="1" applyBorder="1" applyAlignment="1">
      <alignment wrapText="1"/>
    </xf>
    <xf numFmtId="186" fontId="4" fillId="0" borderId="24" xfId="0" applyNumberFormat="1" applyFont="1" applyFill="1" applyBorder="1" applyAlignment="1">
      <alignment horizontal="center" vertical="center"/>
    </xf>
    <xf numFmtId="186" fontId="4" fillId="0" borderId="24" xfId="0" applyNumberFormat="1"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16" borderId="25" xfId="0" applyFont="1" applyFill="1" applyBorder="1" applyAlignment="1">
      <alignment wrapText="1"/>
    </xf>
    <xf numFmtId="0" fontId="4" fillId="16" borderId="30" xfId="0" applyFont="1" applyFill="1" applyBorder="1" applyAlignment="1">
      <alignment horizontal="right" wrapText="1"/>
    </xf>
    <xf numFmtId="186" fontId="4" fillId="16" borderId="31" xfId="0" applyNumberFormat="1" applyFont="1" applyFill="1" applyBorder="1" applyAlignment="1">
      <alignment horizontal="center" vertical="center"/>
    </xf>
    <xf numFmtId="186" fontId="4" fillId="16" borderId="32" xfId="0" applyNumberFormat="1" applyFont="1" applyFill="1" applyBorder="1" applyAlignment="1">
      <alignment horizontal="center" vertical="center"/>
    </xf>
    <xf numFmtId="1" fontId="4" fillId="16" borderId="24" xfId="0" applyNumberFormat="1" applyFont="1" applyFill="1" applyBorder="1" applyAlignment="1">
      <alignment horizontal="left" wrapText="1"/>
    </xf>
    <xf numFmtId="186" fontId="4" fillId="16" borderId="24" xfId="0" applyNumberFormat="1" applyFont="1" applyFill="1" applyBorder="1" applyAlignment="1">
      <alignment horizontal="center" vertical="center"/>
    </xf>
    <xf numFmtId="0" fontId="4" fillId="0" borderId="24" xfId="1076" applyFont="1" applyFill="1" applyBorder="1" applyAlignment="1">
      <alignment horizontal="center" vertical="center"/>
      <protection/>
    </xf>
    <xf numFmtId="186" fontId="4" fillId="0" borderId="24" xfId="1076" applyNumberFormat="1" applyFont="1" applyFill="1" applyBorder="1" applyAlignment="1">
      <alignment horizontal="center" vertical="center"/>
      <protection/>
    </xf>
    <xf numFmtId="186" fontId="4" fillId="0" borderId="24" xfId="0" applyNumberFormat="1" applyFont="1" applyFill="1" applyBorder="1" applyAlignment="1">
      <alignment horizontal="center" vertical="center"/>
    </xf>
    <xf numFmtId="189" fontId="4" fillId="0" borderId="24" xfId="0" applyNumberFormat="1" applyFont="1" applyFill="1" applyBorder="1" applyAlignment="1">
      <alignment horizontal="left" vertical="center" wrapText="1"/>
    </xf>
    <xf numFmtId="186" fontId="4" fillId="16" borderId="30" xfId="0" applyNumberFormat="1" applyFont="1" applyFill="1" applyBorder="1" applyAlignment="1">
      <alignment horizontal="center" vertical="center" wrapText="1"/>
    </xf>
    <xf numFmtId="186" fontId="4" fillId="16" borderId="33" xfId="0" applyNumberFormat="1" applyFont="1" applyFill="1" applyBorder="1" applyAlignment="1">
      <alignment horizontal="center" vertical="center" wrapText="1"/>
    </xf>
    <xf numFmtId="0" fontId="4" fillId="16" borderId="24" xfId="1076" applyFont="1" applyFill="1" applyBorder="1" applyAlignment="1">
      <alignment wrapText="1"/>
      <protection/>
    </xf>
    <xf numFmtId="0" fontId="4" fillId="16" borderId="24" xfId="1076" applyFont="1" applyFill="1" applyBorder="1" applyAlignment="1">
      <alignment horizontal="center" vertical="center"/>
      <protection/>
    </xf>
    <xf numFmtId="1" fontId="4" fillId="0" borderId="24" xfId="1076" applyNumberFormat="1" applyFont="1" applyFill="1" applyBorder="1" applyAlignment="1">
      <alignment horizontal="left" wrapText="1"/>
      <protection/>
    </xf>
    <xf numFmtId="0" fontId="4" fillId="0" borderId="24" xfId="0" applyFont="1" applyFill="1" applyBorder="1" applyAlignment="1">
      <alignment horizontal="left" wrapText="1"/>
    </xf>
    <xf numFmtId="1" fontId="4" fillId="0" borderId="24" xfId="0" applyNumberFormat="1" applyFont="1" applyFill="1" applyBorder="1" applyAlignment="1">
      <alignment horizontal="left" wrapText="1"/>
    </xf>
    <xf numFmtId="201" fontId="4" fillId="0" borderId="33" xfId="1124" applyNumberFormat="1" applyFont="1" applyFill="1" applyBorder="1" applyAlignment="1">
      <alignment horizontal="center" vertical="center"/>
      <protection/>
    </xf>
    <xf numFmtId="186" fontId="4" fillId="0" borderId="33" xfId="0" applyNumberFormat="1" applyFont="1" applyFill="1" applyBorder="1" applyAlignment="1">
      <alignment horizontal="center" vertical="center"/>
    </xf>
    <xf numFmtId="0" fontId="4" fillId="0" borderId="30" xfId="1124" applyFont="1" applyFill="1" applyBorder="1" applyAlignment="1">
      <alignment wrapText="1"/>
      <protection/>
    </xf>
    <xf numFmtId="0" fontId="4" fillId="16" borderId="25" xfId="0" applyFont="1" applyFill="1" applyBorder="1" applyAlignment="1">
      <alignment horizontal="center" vertical="center" wrapText="1"/>
    </xf>
    <xf numFmtId="0" fontId="4" fillId="0" borderId="24" xfId="1124" applyFont="1" applyFill="1" applyBorder="1">
      <alignment/>
      <protection/>
    </xf>
    <xf numFmtId="43" fontId="4" fillId="0" borderId="24" xfId="765" applyFont="1" applyFill="1" applyBorder="1" applyAlignment="1">
      <alignment horizontal="center" vertical="center" wrapText="1"/>
    </xf>
    <xf numFmtId="43" fontId="4" fillId="0" borderId="24" xfId="765" applyFont="1" applyFill="1" applyBorder="1" applyAlignment="1">
      <alignment horizontal="center" vertical="center"/>
    </xf>
    <xf numFmtId="0" fontId="4" fillId="0" borderId="29" xfId="1124" applyFont="1" applyFill="1" applyBorder="1" applyAlignment="1">
      <alignment wrapText="1"/>
      <protection/>
    </xf>
    <xf numFmtId="0" fontId="4" fillId="16" borderId="24" xfId="0" applyFont="1" applyFill="1" applyBorder="1" applyAlignment="1">
      <alignment horizontal="left" vertical="center" wrapText="1"/>
    </xf>
    <xf numFmtId="189" fontId="4" fillId="16" borderId="34" xfId="0" applyNumberFormat="1" applyFont="1" applyFill="1" applyBorder="1" applyAlignment="1">
      <alignment horizontal="center" vertical="center"/>
    </xf>
    <xf numFmtId="186" fontId="4" fillId="0" borderId="24" xfId="1126" applyNumberFormat="1" applyFont="1" applyFill="1" applyBorder="1" applyAlignment="1">
      <alignment horizontal="center" vertical="center" wrapText="1"/>
      <protection/>
    </xf>
    <xf numFmtId="186" fontId="4" fillId="0" borderId="24" xfId="1008" applyNumberFormat="1" applyFont="1" applyFill="1" applyBorder="1" applyAlignment="1">
      <alignment horizontal="center" vertical="center" wrapText="1"/>
      <protection/>
    </xf>
    <xf numFmtId="0" fontId="4" fillId="16" borderId="24" xfId="0" applyFont="1" applyFill="1" applyBorder="1" applyAlignment="1">
      <alignment horizontal="left" vertical="top" wrapText="1"/>
    </xf>
    <xf numFmtId="0" fontId="2" fillId="0" borderId="0" xfId="0" applyFont="1" applyFill="1" applyAlignment="1">
      <alignment/>
    </xf>
    <xf numFmtId="0" fontId="4" fillId="0" borderId="35" xfId="0" applyFont="1" applyFill="1" applyBorder="1" applyAlignment="1">
      <alignment vertical="center" wrapText="1"/>
    </xf>
    <xf numFmtId="0" fontId="4" fillId="0" borderId="24" xfId="0" applyFont="1" applyFill="1" applyBorder="1" applyAlignment="1">
      <alignment horizontal="center" vertical="center"/>
    </xf>
    <xf numFmtId="0" fontId="4" fillId="0" borderId="29" xfId="0" applyFont="1" applyFill="1" applyBorder="1" applyAlignment="1">
      <alignmen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Fill="1" applyBorder="1" applyAlignment="1">
      <alignment vertical="center" wrapText="1"/>
    </xf>
    <xf numFmtId="0" fontId="4" fillId="0" borderId="34" xfId="0" applyFont="1" applyFill="1" applyBorder="1" applyAlignment="1">
      <alignment vertical="center" wrapText="1"/>
    </xf>
    <xf numFmtId="0" fontId="4" fillId="0" borderId="36" xfId="0" applyFont="1" applyFill="1" applyBorder="1" applyAlignment="1">
      <alignment horizontal="center" vertical="center" wrapText="1"/>
    </xf>
    <xf numFmtId="3" fontId="21" fillId="0" borderId="37"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3" fontId="21" fillId="0" borderId="32" xfId="0" applyNumberFormat="1" applyFont="1" applyFill="1" applyBorder="1" applyAlignment="1">
      <alignment horizontal="center" vertical="center" wrapText="1"/>
    </xf>
    <xf numFmtId="0" fontId="4" fillId="0" borderId="24" xfId="0" applyFont="1" applyFill="1" applyBorder="1" applyAlignment="1">
      <alignment/>
    </xf>
    <xf numFmtId="0" fontId="4" fillId="0" borderId="0" xfId="0" applyFont="1" applyFill="1" applyBorder="1" applyAlignment="1">
      <alignment/>
    </xf>
    <xf numFmtId="186" fontId="5" fillId="0" borderId="24" xfId="0" applyNumberFormat="1" applyFont="1" applyFill="1" applyBorder="1" applyAlignment="1">
      <alignment horizontal="center" vertical="center"/>
    </xf>
    <xf numFmtId="0" fontId="0" fillId="0" borderId="0" xfId="0" applyFont="1" applyFill="1" applyBorder="1" applyAlignment="1">
      <alignment/>
    </xf>
    <xf numFmtId="189" fontId="4" fillId="0" borderId="24" xfId="0" applyNumberFormat="1" applyFont="1" applyFill="1" applyBorder="1" applyAlignment="1">
      <alignment horizontal="center" vertical="center"/>
    </xf>
    <xf numFmtId="0" fontId="4" fillId="0" borderId="24" xfId="1128" applyFont="1" applyFill="1" applyBorder="1" applyAlignment="1">
      <alignment horizontal="center" vertical="center" wrapText="1"/>
      <protection/>
    </xf>
    <xf numFmtId="0" fontId="4" fillId="0" borderId="24" xfId="1128" applyFont="1" applyFill="1" applyBorder="1" applyAlignment="1">
      <alignment horizontal="left" vertical="center" wrapText="1"/>
      <protection/>
    </xf>
    <xf numFmtId="43" fontId="4" fillId="0" borderId="24" xfId="689" applyFont="1" applyFill="1" applyBorder="1" applyAlignment="1">
      <alignment horizontal="center" vertical="center" wrapText="1"/>
    </xf>
    <xf numFmtId="43" fontId="4" fillId="0" borderId="24" xfId="689" applyFont="1" applyFill="1" applyBorder="1" applyAlignment="1">
      <alignment horizontal="center" vertical="center"/>
    </xf>
    <xf numFmtId="0" fontId="4" fillId="0" borderId="24" xfId="0" applyFont="1" applyFill="1" applyBorder="1" applyAlignment="1">
      <alignment horizontal="left" vertical="center" wrapText="1"/>
    </xf>
    <xf numFmtId="10" fontId="5" fillId="0" borderId="24" xfId="0" applyNumberFormat="1" applyFont="1" applyFill="1" applyBorder="1" applyAlignment="1">
      <alignment horizontal="center" vertical="center"/>
    </xf>
    <xf numFmtId="189" fontId="4" fillId="0" borderId="0" xfId="0" applyNumberFormat="1" applyFont="1" applyFill="1" applyAlignment="1">
      <alignment horizontal="center" vertical="center"/>
    </xf>
    <xf numFmtId="186" fontId="4" fillId="0" borderId="0" xfId="0" applyNumberFormat="1" applyFont="1" applyFill="1" applyAlignment="1">
      <alignment horizontal="center" vertical="center"/>
    </xf>
    <xf numFmtId="0" fontId="4" fillId="0" borderId="0" xfId="0" applyFont="1" applyFill="1" applyAlignment="1">
      <alignment/>
    </xf>
    <xf numFmtId="189" fontId="4" fillId="0" borderId="0"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6" fontId="4" fillId="0" borderId="0"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21" fillId="0" borderId="24" xfId="0" applyFont="1" applyFill="1" applyBorder="1" applyAlignment="1">
      <alignment wrapText="1"/>
    </xf>
    <xf numFmtId="186" fontId="21" fillId="0" borderId="24" xfId="0" applyNumberFormat="1" applyFont="1" applyFill="1" applyBorder="1" applyAlignment="1">
      <alignment horizontal="center" vertical="center" wrapText="1"/>
    </xf>
    <xf numFmtId="189" fontId="59" fillId="0" borderId="24" xfId="0" applyNumberFormat="1" applyFont="1" applyFill="1" applyBorder="1" applyAlignment="1">
      <alignment horizontal="center" vertical="center"/>
    </xf>
    <xf numFmtId="1" fontId="4" fillId="0" borderId="24" xfId="979" applyNumberFormat="1" applyFont="1" applyFill="1" applyBorder="1" applyAlignment="1">
      <alignment horizontal="center" vertical="center" wrapText="1"/>
      <protection/>
    </xf>
    <xf numFmtId="43" fontId="4" fillId="0" borderId="24" xfId="689" applyFont="1" applyFill="1" applyBorder="1" applyAlignment="1">
      <alignment vertical="center" wrapText="1"/>
    </xf>
    <xf numFmtId="186" fontId="4" fillId="0" borderId="24" xfId="689" applyNumberFormat="1" applyFont="1" applyFill="1" applyBorder="1" applyAlignment="1">
      <alignment horizontal="center" vertical="center"/>
    </xf>
    <xf numFmtId="43" fontId="4" fillId="0" borderId="0" xfId="689" applyFont="1" applyFill="1" applyBorder="1" applyAlignment="1">
      <alignment/>
    </xf>
    <xf numFmtId="0" fontId="4" fillId="0" borderId="29" xfId="0" applyFont="1" applyFill="1" applyBorder="1" applyAlignment="1">
      <alignment wrapText="1"/>
    </xf>
    <xf numFmtId="0" fontId="4" fillId="0" borderId="24" xfId="0" applyFont="1" applyFill="1" applyBorder="1" applyAlignment="1">
      <alignment horizontal="center" vertical="center"/>
    </xf>
    <xf numFmtId="201" fontId="4" fillId="0" borderId="28" xfId="0" applyNumberFormat="1" applyFont="1" applyFill="1" applyBorder="1" applyAlignment="1">
      <alignment horizontal="center" vertical="center"/>
    </xf>
    <xf numFmtId="0" fontId="4" fillId="0" borderId="34" xfId="1124" applyFont="1" applyFill="1" applyBorder="1" applyAlignment="1">
      <alignment wrapText="1"/>
      <protection/>
    </xf>
    <xf numFmtId="0" fontId="4" fillId="0" borderId="30" xfId="1124" applyFont="1" applyFill="1" applyBorder="1" applyAlignment="1">
      <alignment horizontal="center" vertical="center"/>
      <protection/>
    </xf>
    <xf numFmtId="201" fontId="4" fillId="0" borderId="32" xfId="1124" applyNumberFormat="1" applyFont="1" applyFill="1" applyBorder="1" applyAlignment="1">
      <alignment horizontal="center" vertical="center"/>
      <protection/>
    </xf>
    <xf numFmtId="0" fontId="4" fillId="0" borderId="24" xfId="0" applyFont="1" applyFill="1" applyBorder="1" applyAlignment="1">
      <alignment horizontal="left" wrapText="1"/>
    </xf>
    <xf numFmtId="0" fontId="4" fillId="0" borderId="0" xfId="1124" applyFont="1" applyFill="1" applyBorder="1" applyAlignment="1">
      <alignment wrapText="1"/>
      <protection/>
    </xf>
    <xf numFmtId="201" fontId="4" fillId="0" borderId="0" xfId="1124" applyNumberFormat="1" applyFont="1" applyFill="1" applyBorder="1" applyAlignment="1">
      <alignment horizontal="center" vertical="center"/>
      <protection/>
    </xf>
    <xf numFmtId="0" fontId="4" fillId="0" borderId="24" xfId="1124" applyFont="1" applyFill="1" applyBorder="1" applyAlignment="1">
      <alignment horizontal="center" vertical="center"/>
      <protection/>
    </xf>
    <xf numFmtId="0" fontId="4" fillId="0" borderId="24" xfId="1124" applyFont="1" applyFill="1" applyBorder="1" applyAlignment="1">
      <alignment wrapText="1"/>
      <protection/>
    </xf>
    <xf numFmtId="0" fontId="4" fillId="0" borderId="34" xfId="1124" applyFont="1" applyFill="1" applyBorder="1">
      <alignment/>
      <protection/>
    </xf>
    <xf numFmtId="0" fontId="4" fillId="0" borderId="24" xfId="0" applyFont="1" applyFill="1" applyBorder="1" applyAlignment="1">
      <alignment vertical="center" wrapText="1"/>
    </xf>
    <xf numFmtId="0" fontId="4" fillId="0" borderId="25" xfId="0" applyFont="1" applyFill="1" applyBorder="1" applyAlignment="1">
      <alignment horizontal="left" wrapText="1"/>
    </xf>
    <xf numFmtId="0" fontId="4" fillId="0" borderId="25" xfId="0" applyFont="1" applyFill="1" applyBorder="1" applyAlignment="1">
      <alignment horizontal="left" vertical="center" wrapText="1"/>
    </xf>
    <xf numFmtId="1" fontId="4" fillId="0" borderId="24" xfId="1073" applyNumberFormat="1" applyFont="1" applyFill="1" applyBorder="1" applyAlignment="1">
      <alignment horizontal="left" wrapText="1"/>
      <protection/>
    </xf>
    <xf numFmtId="0" fontId="63" fillId="0" borderId="24" xfId="0" applyFont="1" applyFill="1" applyBorder="1" applyAlignment="1">
      <alignment wrapText="1"/>
    </xf>
    <xf numFmtId="1" fontId="4" fillId="0" borderId="24" xfId="0" applyNumberFormat="1" applyFont="1" applyFill="1" applyBorder="1" applyAlignment="1">
      <alignment horizontal="left" wrapText="1"/>
    </xf>
    <xf numFmtId="186" fontId="4" fillId="0" borderId="31" xfId="0" applyNumberFormat="1" applyFont="1" applyFill="1" applyBorder="1" applyAlignment="1">
      <alignment horizontal="center" vertical="center"/>
    </xf>
    <xf numFmtId="186" fontId="4" fillId="0" borderId="33" xfId="0" applyNumberFormat="1" applyFont="1" applyFill="1" applyBorder="1" applyAlignment="1">
      <alignment horizontal="center" vertical="center"/>
    </xf>
    <xf numFmtId="0" fontId="4" fillId="0" borderId="25" xfId="0" applyFont="1" applyFill="1" applyBorder="1" applyAlignment="1">
      <alignment wrapText="1"/>
    </xf>
    <xf numFmtId="0" fontId="4" fillId="0" borderId="29" xfId="0" applyFont="1" applyFill="1" applyBorder="1" applyAlignment="1">
      <alignment horizontal="center" vertical="center" wrapText="1"/>
    </xf>
    <xf numFmtId="0" fontId="63" fillId="0" borderId="24" xfId="1124" applyFont="1" applyFill="1" applyBorder="1" applyAlignment="1">
      <alignment wrapText="1"/>
      <protection/>
    </xf>
    <xf numFmtId="0" fontId="4" fillId="0" borderId="30" xfId="0" applyFont="1" applyFill="1" applyBorder="1" applyAlignment="1">
      <alignment horizontal="right" wrapText="1"/>
    </xf>
    <xf numFmtId="186" fontId="4" fillId="0" borderId="32" xfId="0" applyNumberFormat="1" applyFont="1" applyFill="1" applyBorder="1" applyAlignment="1">
      <alignment horizontal="center" vertical="center"/>
    </xf>
    <xf numFmtId="0" fontId="4" fillId="0" borderId="33" xfId="0" applyFont="1" applyFill="1" applyBorder="1" applyAlignment="1">
      <alignment horizontal="center" vertical="center"/>
    </xf>
    <xf numFmtId="201" fontId="4" fillId="0" borderId="33" xfId="0" applyNumberFormat="1" applyFont="1" applyFill="1" applyBorder="1" applyAlignment="1">
      <alignment horizontal="center" vertical="center"/>
    </xf>
    <xf numFmtId="0" fontId="63" fillId="0" borderId="30" xfId="0" applyFont="1" applyFill="1" applyBorder="1" applyAlignment="1">
      <alignment wrapText="1"/>
    </xf>
    <xf numFmtId="0" fontId="4" fillId="0" borderId="32" xfId="0" applyFont="1" applyFill="1" applyBorder="1" applyAlignment="1">
      <alignment horizontal="center" vertical="center"/>
    </xf>
    <xf numFmtId="201" fontId="4" fillId="0" borderId="32" xfId="0" applyNumberFormat="1" applyFont="1" applyFill="1" applyBorder="1" applyAlignment="1">
      <alignment horizontal="center" vertical="center"/>
    </xf>
    <xf numFmtId="0" fontId="4" fillId="0" borderId="24" xfId="1076" applyFont="1" applyFill="1" applyBorder="1" applyAlignment="1">
      <alignment wrapText="1"/>
      <protection/>
    </xf>
    <xf numFmtId="186" fontId="4" fillId="0" borderId="29" xfId="0" applyNumberFormat="1" applyFont="1" applyFill="1" applyBorder="1" applyAlignment="1">
      <alignment horizontal="center" vertical="center"/>
    </xf>
    <xf numFmtId="186" fontId="4" fillId="0" borderId="30" xfId="0" applyNumberFormat="1" applyFont="1" applyFill="1" applyBorder="1" applyAlignment="1">
      <alignment horizontal="center" vertical="center"/>
    </xf>
    <xf numFmtId="186" fontId="4" fillId="16" borderId="24" xfId="1076" applyNumberFormat="1" applyFont="1" applyFill="1" applyBorder="1" applyAlignment="1">
      <alignment horizontal="center" vertical="center"/>
      <protection/>
    </xf>
    <xf numFmtId="201" fontId="4" fillId="16" borderId="33" xfId="0" applyNumberFormat="1" applyFont="1" applyFill="1" applyBorder="1" applyAlignment="1">
      <alignment horizontal="center" vertical="center"/>
    </xf>
    <xf numFmtId="201" fontId="4" fillId="16" borderId="32" xfId="0" applyNumberFormat="1" applyFont="1" applyFill="1" applyBorder="1" applyAlignment="1">
      <alignment horizontal="center" vertical="center"/>
    </xf>
    <xf numFmtId="186" fontId="4" fillId="16" borderId="30" xfId="0" applyNumberFormat="1" applyFont="1" applyFill="1" applyBorder="1" applyAlignment="1">
      <alignment horizontal="center" vertical="center"/>
    </xf>
    <xf numFmtId="0" fontId="19" fillId="0" borderId="28" xfId="0" applyFont="1" applyFill="1" applyBorder="1" applyAlignment="1">
      <alignment vertical="center" wrapText="1"/>
    </xf>
    <xf numFmtId="0" fontId="19" fillId="0" borderId="28" xfId="0" applyFont="1" applyFill="1" applyBorder="1" applyAlignment="1">
      <alignment vertical="center"/>
    </xf>
    <xf numFmtId="0" fontId="19" fillId="0" borderId="28" xfId="0" applyFont="1" applyFill="1" applyBorder="1" applyAlignment="1">
      <alignment/>
    </xf>
    <xf numFmtId="43" fontId="4" fillId="0" borderId="24" xfId="765" applyFont="1" applyFill="1" applyBorder="1" applyAlignment="1">
      <alignment horizontal="center" vertical="center"/>
    </xf>
    <xf numFmtId="43" fontId="4" fillId="0" borderId="24" xfId="765" applyFont="1" applyFill="1" applyBorder="1" applyAlignment="1">
      <alignment horizontal="center" vertical="center" wrapText="1"/>
    </xf>
    <xf numFmtId="49" fontId="9" fillId="0" borderId="24" xfId="0" applyNumberFormat="1" applyFont="1" applyBorder="1" applyAlignment="1">
      <alignment horizontal="center" vertical="center"/>
    </xf>
    <xf numFmtId="0" fontId="63" fillId="0" borderId="0" xfId="0" applyFont="1" applyFill="1" applyBorder="1" applyAlignment="1">
      <alignment/>
    </xf>
    <xf numFmtId="0" fontId="4" fillId="0" borderId="24" xfId="0" applyFont="1" applyFill="1" applyBorder="1" applyAlignment="1">
      <alignment wrapText="1"/>
    </xf>
    <xf numFmtId="201" fontId="4"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1" fontId="4" fillId="0" borderId="24"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2" fontId="4" fillId="0" borderId="24" xfId="0" applyNumberFormat="1" applyFont="1" applyFill="1" applyBorder="1" applyAlignment="1">
      <alignment horizontal="center" vertical="center"/>
    </xf>
    <xf numFmtId="0" fontId="4" fillId="0" borderId="24" xfId="1125" applyFont="1" applyFill="1" applyBorder="1" applyAlignment="1">
      <alignment horizontal="left" vertical="center" wrapText="1"/>
      <protection/>
    </xf>
    <xf numFmtId="0" fontId="4" fillId="0" borderId="24" xfId="1125" applyNumberFormat="1" applyFont="1" applyFill="1" applyBorder="1" applyAlignment="1">
      <alignment horizontal="left" vertical="center" wrapText="1"/>
      <protection/>
    </xf>
    <xf numFmtId="49" fontId="4" fillId="0" borderId="24" xfId="0" applyNumberFormat="1"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4" xfId="1008" applyFont="1" applyFill="1" applyBorder="1" applyAlignment="1">
      <alignment horizontal="center" vertical="center"/>
      <protection/>
    </xf>
    <xf numFmtId="0" fontId="4" fillId="0" borderId="24" xfId="0" applyFont="1" applyFill="1" applyBorder="1" applyAlignment="1">
      <alignment horizontal="right" vertical="center"/>
    </xf>
    <xf numFmtId="0" fontId="4" fillId="0" borderId="24" xfId="1008" applyFont="1" applyFill="1" applyBorder="1" applyAlignment="1">
      <alignment horizontal="right" vertical="center" wrapText="1"/>
      <protection/>
    </xf>
    <xf numFmtId="43" fontId="4" fillId="16" borderId="24" xfId="689" applyFont="1" applyFill="1" applyBorder="1" applyAlignment="1">
      <alignment horizontal="center" vertical="center" wrapText="1"/>
    </xf>
    <xf numFmtId="43" fontId="4" fillId="16" borderId="24" xfId="689"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0" borderId="24" xfId="1008" applyFont="1" applyFill="1" applyBorder="1" applyAlignment="1">
      <alignment wrapText="1"/>
      <protection/>
    </xf>
    <xf numFmtId="0" fontId="21" fillId="0" borderId="24" xfId="1008" applyFont="1" applyFill="1" applyBorder="1" applyAlignment="1">
      <alignment horizontal="center" vertical="center" wrapText="1"/>
      <protection/>
    </xf>
    <xf numFmtId="0" fontId="4" fillId="0" borderId="24" xfId="0" applyFont="1" applyFill="1" applyBorder="1" applyAlignment="1">
      <alignment horizontal="right" vertical="center" wrapText="1"/>
    </xf>
    <xf numFmtId="0" fontId="4" fillId="0" borderId="24"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4" xfId="0" applyFont="1" applyFill="1" applyBorder="1" applyAlignment="1">
      <alignment wrapText="1"/>
    </xf>
    <xf numFmtId="186" fontId="4" fillId="0" borderId="24" xfId="1027" applyNumberFormat="1" applyFont="1" applyFill="1" applyBorder="1" applyAlignment="1">
      <alignment horizontal="center" vertical="center" wrapText="1"/>
      <protection/>
    </xf>
    <xf numFmtId="0" fontId="4" fillId="0" borderId="24"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78" borderId="24" xfId="0"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78" borderId="24" xfId="0" applyNumberFormat="1" applyFont="1" applyFill="1" applyBorder="1" applyAlignment="1">
      <alignment horizontal="center" vertical="center"/>
    </xf>
    <xf numFmtId="0" fontId="4" fillId="78" borderId="24" xfId="0" applyFont="1" applyFill="1" applyBorder="1" applyAlignment="1">
      <alignment horizontal="left" vertical="center" wrapText="1"/>
    </xf>
    <xf numFmtId="0" fontId="63" fillId="0" borderId="24" xfId="0" applyFont="1" applyFill="1" applyBorder="1" applyAlignment="1">
      <alignment vertical="center" wrapText="1"/>
    </xf>
    <xf numFmtId="0" fontId="18" fillId="0" borderId="24" xfId="0" applyFont="1" applyFill="1" applyBorder="1" applyAlignment="1">
      <alignment/>
    </xf>
    <xf numFmtId="0" fontId="63" fillId="0" borderId="24" xfId="0" applyFont="1" applyFill="1" applyBorder="1" applyAlignment="1">
      <alignment vertical="center"/>
    </xf>
    <xf numFmtId="2" fontId="4" fillId="0" borderId="24" xfId="1008" applyNumberFormat="1" applyFont="1" applyFill="1" applyBorder="1" applyAlignment="1">
      <alignment horizontal="center" vertical="center"/>
      <protection/>
    </xf>
    <xf numFmtId="0" fontId="4" fillId="0" borderId="24" xfId="1128" applyFont="1" applyFill="1" applyBorder="1" applyAlignment="1">
      <alignment horizontal="left" vertical="center" wrapText="1"/>
      <protection/>
    </xf>
    <xf numFmtId="0" fontId="4" fillId="0" borderId="24" xfId="1128" applyFont="1" applyFill="1" applyBorder="1" applyAlignment="1">
      <alignment horizontal="center" vertical="center" wrapText="1"/>
      <protection/>
    </xf>
    <xf numFmtId="2" fontId="4" fillId="0" borderId="24" xfId="1128" applyNumberFormat="1" applyFont="1" applyFill="1" applyBorder="1" applyAlignment="1">
      <alignment horizontal="center" vertical="center"/>
      <protection/>
    </xf>
    <xf numFmtId="1" fontId="4" fillId="0" borderId="24" xfId="1128" applyNumberFormat="1" applyFont="1" applyFill="1" applyBorder="1" applyAlignment="1">
      <alignment horizontal="center" vertical="center"/>
      <protection/>
    </xf>
    <xf numFmtId="0" fontId="56" fillId="16" borderId="28" xfId="0" applyFont="1" applyFill="1" applyBorder="1" applyAlignment="1">
      <alignment/>
    </xf>
    <xf numFmtId="49" fontId="68" fillId="0" borderId="24" xfId="0" applyNumberFormat="1" applyFont="1" applyBorder="1" applyAlignment="1">
      <alignment vertical="center" wrapText="1"/>
    </xf>
    <xf numFmtId="49" fontId="68" fillId="16" borderId="24" xfId="0" applyNumberFormat="1" applyFont="1" applyFill="1" applyBorder="1" applyAlignment="1">
      <alignment horizontal="center" vertical="center" wrapText="1"/>
    </xf>
    <xf numFmtId="0" fontId="63" fillId="0" borderId="24" xfId="0" applyFont="1" applyFill="1" applyBorder="1" applyAlignment="1">
      <alignment horizontal="left" vertical="center" wrapText="1"/>
    </xf>
    <xf numFmtId="0" fontId="7" fillId="0" borderId="26" xfId="0" applyFont="1" applyBorder="1" applyAlignment="1">
      <alignment/>
    </xf>
    <xf numFmtId="0" fontId="69" fillId="0" borderId="0" xfId="0" applyFont="1" applyAlignment="1">
      <alignment/>
    </xf>
    <xf numFmtId="0" fontId="71" fillId="0" borderId="0" xfId="0" applyFont="1" applyBorder="1" applyAlignment="1">
      <alignment/>
    </xf>
    <xf numFmtId="0" fontId="1" fillId="0" borderId="0" xfId="0" applyFont="1" applyBorder="1" applyAlignment="1">
      <alignment/>
    </xf>
    <xf numFmtId="0" fontId="70" fillId="0" borderId="0" xfId="0" applyFont="1" applyBorder="1" applyAlignment="1">
      <alignment/>
    </xf>
    <xf numFmtId="0" fontId="28" fillId="0" borderId="0" xfId="0" applyFont="1" applyBorder="1" applyAlignment="1">
      <alignment/>
    </xf>
    <xf numFmtId="0" fontId="54" fillId="0" borderId="0" xfId="0" applyFont="1" applyBorder="1" applyAlignment="1">
      <alignment/>
    </xf>
    <xf numFmtId="0" fontId="4" fillId="0" borderId="0" xfId="0" applyFont="1" applyBorder="1" applyAlignment="1">
      <alignment horizontal="center"/>
    </xf>
    <xf numFmtId="0" fontId="1" fillId="0" borderId="0" xfId="0" applyFont="1" applyAlignment="1">
      <alignment/>
    </xf>
    <xf numFmtId="0" fontId="4" fillId="0" borderId="0" xfId="0" applyFont="1" applyBorder="1" applyAlignment="1">
      <alignment horizontal="right"/>
    </xf>
    <xf numFmtId="0" fontId="70" fillId="0" borderId="0" xfId="0" applyFont="1" applyBorder="1" applyAlignment="1">
      <alignment/>
    </xf>
    <xf numFmtId="0" fontId="63" fillId="0" borderId="0" xfId="0" applyFont="1" applyBorder="1" applyAlignment="1">
      <alignment/>
    </xf>
    <xf numFmtId="0" fontId="4" fillId="0" borderId="0" xfId="0" applyFont="1" applyBorder="1" applyAlignment="1">
      <alignment/>
    </xf>
    <xf numFmtId="186" fontId="59" fillId="0" borderId="24" xfId="0" applyNumberFormat="1" applyFont="1" applyFill="1" applyBorder="1" applyAlignment="1">
      <alignment horizontal="center" vertical="center" textRotation="90" wrapText="1" shrinkToFit="1"/>
    </xf>
    <xf numFmtId="0" fontId="59" fillId="0" borderId="0" xfId="0" applyFont="1" applyFill="1" applyBorder="1" applyAlignment="1">
      <alignment/>
    </xf>
    <xf numFmtId="0" fontId="9" fillId="0" borderId="39" xfId="0" applyFont="1" applyBorder="1" applyAlignment="1">
      <alignment horizontal="center" vertical="center"/>
    </xf>
    <xf numFmtId="186" fontId="9" fillId="0" borderId="40" xfId="0" applyNumberFormat="1" applyFont="1" applyBorder="1" applyAlignment="1">
      <alignment horizontal="center" vertical="center"/>
    </xf>
    <xf numFmtId="186" fontId="8" fillId="0" borderId="41" xfId="0" applyNumberFormat="1" applyFont="1" applyBorder="1" applyAlignment="1">
      <alignment horizontal="center" vertical="center"/>
    </xf>
    <xf numFmtId="186" fontId="7" fillId="0" borderId="41" xfId="0" applyNumberFormat="1" applyFont="1" applyBorder="1" applyAlignment="1">
      <alignment horizontal="center" vertical="center"/>
    </xf>
    <xf numFmtId="186" fontId="2" fillId="0" borderId="42" xfId="0" applyNumberFormat="1" applyFont="1" applyFill="1" applyBorder="1" applyAlignment="1">
      <alignment horizontal="center" vertical="center"/>
    </xf>
    <xf numFmtId="186" fontId="2" fillId="0" borderId="43" xfId="0" applyNumberFormat="1" applyFont="1" applyFill="1" applyBorder="1" applyAlignment="1">
      <alignment horizontal="center" vertical="center"/>
    </xf>
    <xf numFmtId="186" fontId="8" fillId="0" borderId="44" xfId="0" applyNumberFormat="1" applyFont="1" applyBorder="1" applyAlignment="1">
      <alignment horizontal="center" vertical="center"/>
    </xf>
    <xf numFmtId="186" fontId="8" fillId="0" borderId="45" xfId="0" applyNumberFormat="1" applyFont="1" applyBorder="1" applyAlignment="1">
      <alignment horizontal="center" vertical="center"/>
    </xf>
    <xf numFmtId="0" fontId="9" fillId="0" borderId="46" xfId="0" applyFont="1" applyBorder="1" applyAlignment="1">
      <alignment horizontal="center" vertical="center"/>
    </xf>
    <xf numFmtId="49" fontId="9" fillId="0" borderId="47" xfId="0" applyNumberFormat="1" applyFont="1" applyBorder="1" applyAlignment="1">
      <alignment horizontal="center" vertical="center"/>
    </xf>
    <xf numFmtId="186" fontId="9" fillId="0" borderId="47" xfId="0" applyNumberFormat="1" applyFont="1" applyBorder="1" applyAlignment="1">
      <alignment horizontal="center" vertical="center"/>
    </xf>
    <xf numFmtId="186" fontId="9" fillId="0" borderId="48" xfId="0" applyNumberFormat="1" applyFont="1" applyBorder="1" applyAlignment="1">
      <alignment horizontal="center" vertical="center"/>
    </xf>
    <xf numFmtId="0" fontId="9" fillId="0" borderId="49" xfId="0" applyFont="1" applyBorder="1" applyAlignment="1">
      <alignment horizontal="center" vertical="center"/>
    </xf>
    <xf numFmtId="49" fontId="9" fillId="0" borderId="30" xfId="0" applyNumberFormat="1" applyFont="1" applyBorder="1" applyAlignment="1">
      <alignment horizontal="center" vertical="center"/>
    </xf>
    <xf numFmtId="186" fontId="9" fillId="0" borderId="30" xfId="0" applyNumberFormat="1" applyFont="1" applyBorder="1" applyAlignment="1">
      <alignment horizontal="center" vertical="center"/>
    </xf>
    <xf numFmtId="186" fontId="9" fillId="0" borderId="50" xfId="0" applyNumberFormat="1" applyFont="1" applyBorder="1" applyAlignment="1">
      <alignment horizontal="center" vertical="center"/>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72" fillId="0" borderId="0" xfId="0" applyFont="1" applyBorder="1" applyAlignment="1">
      <alignment/>
    </xf>
    <xf numFmtId="186" fontId="59" fillId="0" borderId="54" xfId="0" applyNumberFormat="1" applyFont="1" applyFill="1" applyBorder="1" applyAlignment="1">
      <alignment horizontal="center" vertical="center" textRotation="90" wrapText="1" shrinkToFit="1"/>
    </xf>
    <xf numFmtId="189" fontId="4" fillId="0" borderId="55" xfId="0" applyNumberFormat="1" applyFont="1" applyFill="1" applyBorder="1" applyAlignment="1">
      <alignment horizontal="center" vertical="center"/>
    </xf>
    <xf numFmtId="186" fontId="4" fillId="0" borderId="54" xfId="0" applyNumberFormat="1" applyFont="1" applyFill="1" applyBorder="1" applyAlignment="1">
      <alignment horizontal="center" vertical="center"/>
    </xf>
    <xf numFmtId="186" fontId="5" fillId="0" borderId="54" xfId="0" applyNumberFormat="1" applyFont="1" applyFill="1" applyBorder="1" applyAlignment="1">
      <alignment horizontal="center" vertical="center"/>
    </xf>
    <xf numFmtId="186" fontId="5" fillId="0" borderId="56" xfId="0" applyNumberFormat="1" applyFont="1" applyFill="1" applyBorder="1" applyAlignment="1">
      <alignment horizontal="center" vertical="center"/>
    </xf>
    <xf numFmtId="186" fontId="5" fillId="0" borderId="57" xfId="0" applyNumberFormat="1" applyFont="1" applyFill="1" applyBorder="1" applyAlignment="1">
      <alignment horizontal="center" vertical="center"/>
    </xf>
    <xf numFmtId="189" fontId="4" fillId="0" borderId="58" xfId="0" applyNumberFormat="1" applyFont="1" applyFill="1" applyBorder="1" applyAlignment="1">
      <alignment horizontal="center" vertical="center"/>
    </xf>
    <xf numFmtId="1" fontId="4" fillId="0" borderId="47" xfId="979" applyNumberFormat="1" applyFont="1" applyFill="1" applyBorder="1" applyAlignment="1">
      <alignment horizontal="center" vertical="center" wrapText="1"/>
      <protection/>
    </xf>
    <xf numFmtId="43" fontId="4" fillId="0" borderId="47" xfId="689" applyFont="1" applyFill="1" applyBorder="1" applyAlignment="1">
      <alignment vertical="center" wrapText="1"/>
    </xf>
    <xf numFmtId="186" fontId="4" fillId="0" borderId="47" xfId="0" applyNumberFormat="1" applyFont="1" applyFill="1" applyBorder="1" applyAlignment="1">
      <alignment horizontal="center" vertical="center"/>
    </xf>
    <xf numFmtId="186" fontId="4" fillId="0" borderId="47" xfId="689" applyNumberFormat="1" applyFont="1" applyFill="1" applyBorder="1" applyAlignment="1">
      <alignment horizontal="center" vertical="center" wrapText="1"/>
    </xf>
    <xf numFmtId="186" fontId="4" fillId="0" borderId="47" xfId="0" applyNumberFormat="1" applyFont="1" applyFill="1" applyBorder="1" applyAlignment="1">
      <alignment horizontal="center" vertical="center" wrapText="1"/>
    </xf>
    <xf numFmtId="186" fontId="4" fillId="0" borderId="59" xfId="0" applyNumberFormat="1" applyFont="1" applyFill="1" applyBorder="1" applyAlignment="1">
      <alignment horizontal="center" vertical="center"/>
    </xf>
    <xf numFmtId="186" fontId="5" fillId="0" borderId="60" xfId="0" applyNumberFormat="1" applyFont="1" applyFill="1" applyBorder="1" applyAlignment="1">
      <alignment horizontal="center" vertical="center"/>
    </xf>
    <xf numFmtId="186" fontId="5" fillId="0" borderId="61" xfId="0" applyNumberFormat="1" applyFont="1" applyFill="1" applyBorder="1" applyAlignment="1">
      <alignment horizontal="center" vertical="center"/>
    </xf>
    <xf numFmtId="10" fontId="5" fillId="0" borderId="47" xfId="0" applyNumberFormat="1" applyFont="1" applyFill="1" applyBorder="1" applyAlignment="1">
      <alignment horizontal="center" vertical="center"/>
    </xf>
    <xf numFmtId="186" fontId="5" fillId="0" borderId="47" xfId="0" applyNumberFormat="1" applyFont="1" applyFill="1" applyBorder="1" applyAlignment="1">
      <alignment horizontal="center" vertical="center"/>
    </xf>
    <xf numFmtId="186" fontId="5" fillId="0" borderId="59" xfId="0" applyNumberFormat="1" applyFont="1" applyFill="1" applyBorder="1" applyAlignment="1">
      <alignment horizontal="center" vertical="center"/>
    </xf>
    <xf numFmtId="186" fontId="59" fillId="0" borderId="0" xfId="0" applyNumberFormat="1" applyFont="1" applyFill="1" applyBorder="1" applyAlignment="1">
      <alignment horizontal="center" vertical="center"/>
    </xf>
    <xf numFmtId="0" fontId="59" fillId="0" borderId="0" xfId="0" applyFont="1" applyFill="1" applyBorder="1" applyAlignment="1">
      <alignment horizontal="right" vertical="center"/>
    </xf>
    <xf numFmtId="186" fontId="59" fillId="16" borderId="24" xfId="0" applyNumberFormat="1" applyFont="1" applyFill="1" applyBorder="1" applyAlignment="1">
      <alignment horizontal="center" vertical="center" textRotation="90" wrapText="1" shrinkToFit="1"/>
    </xf>
    <xf numFmtId="0" fontId="63" fillId="16" borderId="0" xfId="0" applyFont="1" applyFill="1" applyBorder="1" applyAlignment="1">
      <alignment/>
    </xf>
    <xf numFmtId="0" fontId="59" fillId="16" borderId="0" xfId="0" applyFont="1" applyFill="1" applyBorder="1" applyAlignment="1">
      <alignment/>
    </xf>
    <xf numFmtId="189" fontId="4" fillId="16" borderId="62" xfId="0" applyNumberFormat="1" applyFont="1" applyFill="1" applyBorder="1" applyAlignment="1">
      <alignment horizontal="center" vertical="center"/>
    </xf>
    <xf numFmtId="186" fontId="8" fillId="16" borderId="62" xfId="0" applyNumberFormat="1" applyFont="1" applyFill="1" applyBorder="1" applyAlignment="1">
      <alignment horizontal="center" vertical="center"/>
    </xf>
    <xf numFmtId="0" fontId="8" fillId="16" borderId="62" xfId="0" applyFont="1" applyFill="1" applyBorder="1" applyAlignment="1">
      <alignment horizontal="right" vertical="center"/>
    </xf>
    <xf numFmtId="186" fontId="4" fillId="16" borderId="62" xfId="0" applyNumberFormat="1" applyFont="1" applyFill="1" applyBorder="1" applyAlignment="1">
      <alignment horizontal="center" vertical="center"/>
    </xf>
    <xf numFmtId="186" fontId="5" fillId="16" borderId="30" xfId="0" applyNumberFormat="1" applyFont="1" applyFill="1" applyBorder="1" applyAlignment="1">
      <alignment horizontal="center" vertical="center"/>
    </xf>
    <xf numFmtId="186" fontId="59" fillId="16" borderId="54" xfId="0" applyNumberFormat="1" applyFont="1" applyFill="1" applyBorder="1" applyAlignment="1">
      <alignment horizontal="center" vertical="center" textRotation="90" wrapText="1" shrinkToFit="1"/>
    </xf>
    <xf numFmtId="189" fontId="4" fillId="16" borderId="55" xfId="0" applyNumberFormat="1" applyFont="1" applyFill="1" applyBorder="1" applyAlignment="1">
      <alignment horizontal="center" vertical="center"/>
    </xf>
    <xf numFmtId="186" fontId="4" fillId="16" borderId="54" xfId="0" applyNumberFormat="1" applyFont="1" applyFill="1" applyBorder="1" applyAlignment="1">
      <alignment horizontal="center" vertical="center"/>
    </xf>
    <xf numFmtId="1" fontId="62" fillId="16" borderId="63" xfId="0" applyNumberFormat="1" applyFont="1" applyFill="1" applyBorder="1" applyAlignment="1">
      <alignment horizontal="center" wrapText="1"/>
    </xf>
    <xf numFmtId="1" fontId="4" fillId="16" borderId="55" xfId="0" applyNumberFormat="1" applyFont="1" applyFill="1" applyBorder="1" applyAlignment="1">
      <alignment horizontal="center" wrapText="1"/>
    </xf>
    <xf numFmtId="186" fontId="4" fillId="16" borderId="54" xfId="0" applyNumberFormat="1" applyFont="1" applyFill="1" applyBorder="1" applyAlignment="1">
      <alignment horizontal="center" vertical="center"/>
    </xf>
    <xf numFmtId="1" fontId="4" fillId="0" borderId="55" xfId="0" applyNumberFormat="1" applyFont="1" applyFill="1" applyBorder="1" applyAlignment="1">
      <alignment horizontal="center" wrapText="1"/>
    </xf>
    <xf numFmtId="186" fontId="4" fillId="0" borderId="54" xfId="0" applyNumberFormat="1" applyFont="1" applyFill="1" applyBorder="1" applyAlignment="1">
      <alignment horizontal="center" vertical="center"/>
    </xf>
    <xf numFmtId="0" fontId="4" fillId="0" borderId="63" xfId="0" applyFont="1" applyFill="1" applyBorder="1" applyAlignment="1">
      <alignment horizontal="center" vertical="center" wrapText="1"/>
    </xf>
    <xf numFmtId="0" fontId="4" fillId="16" borderId="55" xfId="0" applyFont="1" applyFill="1" applyBorder="1" applyAlignment="1">
      <alignment horizontal="center" vertical="center" wrapText="1"/>
    </xf>
    <xf numFmtId="186" fontId="5" fillId="16" borderId="54" xfId="0" applyNumberFormat="1" applyFont="1" applyFill="1" applyBorder="1" applyAlignment="1">
      <alignment horizontal="center" vertical="center"/>
    </xf>
    <xf numFmtId="186" fontId="5" fillId="16" borderId="56" xfId="0" applyNumberFormat="1" applyFont="1" applyFill="1" applyBorder="1" applyAlignment="1">
      <alignment horizontal="center" vertical="center"/>
    </xf>
    <xf numFmtId="186" fontId="5" fillId="16" borderId="57" xfId="0" applyNumberFormat="1" applyFont="1" applyFill="1" applyBorder="1" applyAlignment="1">
      <alignment horizontal="center" vertical="center"/>
    </xf>
    <xf numFmtId="186" fontId="5" fillId="16" borderId="64" xfId="0" applyNumberFormat="1" applyFont="1" applyFill="1" applyBorder="1" applyAlignment="1">
      <alignment horizontal="center" vertical="center"/>
    </xf>
    <xf numFmtId="189" fontId="4" fillId="16" borderId="58" xfId="0" applyNumberFormat="1" applyFont="1" applyFill="1" applyBorder="1" applyAlignment="1">
      <alignment horizontal="center" vertical="center"/>
    </xf>
    <xf numFmtId="0" fontId="4" fillId="16" borderId="47"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7" xfId="0" applyFont="1" applyFill="1" applyBorder="1" applyAlignment="1">
      <alignment horizontal="center" vertical="center"/>
    </xf>
    <xf numFmtId="1" fontId="4" fillId="0" borderId="47" xfId="0" applyNumberFormat="1" applyFont="1" applyFill="1" applyBorder="1" applyAlignment="1">
      <alignment horizontal="center" vertical="center"/>
    </xf>
    <xf numFmtId="186" fontId="4" fillId="16" borderId="47" xfId="0" applyNumberFormat="1" applyFont="1" applyFill="1" applyBorder="1" applyAlignment="1">
      <alignment horizontal="center" vertical="center" wrapText="1"/>
    </xf>
    <xf numFmtId="186" fontId="4" fillId="16" borderId="47" xfId="0" applyNumberFormat="1" applyFont="1" applyFill="1" applyBorder="1" applyAlignment="1">
      <alignment horizontal="center" vertical="center"/>
    </xf>
    <xf numFmtId="186" fontId="4" fillId="16" borderId="59" xfId="0" applyNumberFormat="1" applyFont="1" applyFill="1" applyBorder="1" applyAlignment="1">
      <alignment horizontal="center" vertical="center"/>
    </xf>
    <xf numFmtId="0" fontId="4" fillId="0" borderId="24" xfId="0" applyFont="1" applyFill="1" applyBorder="1" applyAlignment="1">
      <alignment/>
    </xf>
    <xf numFmtId="0" fontId="4" fillId="0" borderId="28" xfId="0" applyFont="1" applyFill="1" applyBorder="1" applyAlignment="1">
      <alignment/>
    </xf>
    <xf numFmtId="0" fontId="4" fillId="0" borderId="24" xfId="0" applyFont="1" applyFill="1" applyBorder="1" applyAlignment="1">
      <alignment horizontal="right"/>
    </xf>
    <xf numFmtId="186" fontId="4" fillId="0" borderId="25" xfId="0" applyNumberFormat="1" applyFont="1" applyFill="1" applyBorder="1" applyAlignment="1">
      <alignment horizontal="center" vertical="center"/>
    </xf>
    <xf numFmtId="0" fontId="4" fillId="0" borderId="65" xfId="1124" applyFont="1" applyFill="1" applyBorder="1" applyAlignment="1">
      <alignment horizontal="left" vertical="top" wrapText="1"/>
      <protection/>
    </xf>
    <xf numFmtId="186" fontId="4" fillId="0" borderId="0" xfId="0" applyNumberFormat="1" applyFont="1" applyFill="1" applyBorder="1" applyAlignment="1">
      <alignment/>
    </xf>
    <xf numFmtId="0" fontId="4" fillId="0" borderId="36" xfId="1124" applyFont="1" applyFill="1" applyBorder="1" applyAlignment="1">
      <alignment horizontal="center" vertical="center"/>
      <protection/>
    </xf>
    <xf numFmtId="0" fontId="4" fillId="0" borderId="25" xfId="1124" applyFont="1" applyFill="1" applyBorder="1" applyAlignment="1">
      <alignment wrapText="1"/>
      <protection/>
    </xf>
    <xf numFmtId="0" fontId="4" fillId="0" borderId="36" xfId="1124" applyFont="1" applyFill="1" applyBorder="1">
      <alignment/>
      <protection/>
    </xf>
    <xf numFmtId="0" fontId="4" fillId="0" borderId="30" xfId="1124" applyFont="1" applyFill="1" applyBorder="1">
      <alignment/>
      <protection/>
    </xf>
    <xf numFmtId="0" fontId="4" fillId="0" borderId="35" xfId="1124" applyFont="1" applyFill="1" applyBorder="1" applyAlignment="1">
      <alignment wrapText="1"/>
      <protection/>
    </xf>
    <xf numFmtId="201" fontId="4" fillId="0" borderId="62" xfId="1124" applyNumberFormat="1" applyFont="1" applyFill="1" applyBorder="1" applyAlignment="1">
      <alignment horizontal="center" vertical="center"/>
      <protection/>
    </xf>
    <xf numFmtId="0" fontId="4" fillId="0" borderId="29" xfId="1124" applyFont="1" applyFill="1" applyBorder="1">
      <alignment/>
      <protection/>
    </xf>
    <xf numFmtId="186" fontId="18" fillId="16" borderId="24" xfId="0" applyNumberFormat="1" applyFont="1" applyFill="1" applyBorder="1" applyAlignment="1">
      <alignment horizontal="center" vertical="center" textRotation="90" wrapText="1" shrinkToFit="1"/>
    </xf>
    <xf numFmtId="0" fontId="18" fillId="16" borderId="0" xfId="0" applyFont="1" applyFill="1" applyBorder="1" applyAlignment="1">
      <alignment/>
    </xf>
    <xf numFmtId="1" fontId="4" fillId="16" borderId="47" xfId="979" applyNumberFormat="1" applyFont="1" applyFill="1" applyBorder="1" applyAlignment="1">
      <alignment horizontal="center" vertical="center" wrapText="1"/>
      <protection/>
    </xf>
    <xf numFmtId="186" fontId="4" fillId="0" borderId="47" xfId="689" applyNumberFormat="1" applyFont="1" applyFill="1" applyBorder="1" applyAlignment="1">
      <alignment horizontal="center" vertical="center"/>
    </xf>
    <xf numFmtId="189" fontId="4" fillId="16" borderId="55" xfId="0" applyNumberFormat="1" applyFont="1" applyFill="1" applyBorder="1" applyAlignment="1" quotePrefix="1">
      <alignment horizontal="center" vertical="center"/>
    </xf>
    <xf numFmtId="189" fontId="18" fillId="16" borderId="63" xfId="0" applyNumberFormat="1" applyFont="1" applyFill="1" applyBorder="1" applyAlignment="1">
      <alignment vertical="center"/>
    </xf>
    <xf numFmtId="189" fontId="18" fillId="16" borderId="28" xfId="0" applyNumberFormat="1" applyFont="1" applyFill="1" applyBorder="1" applyAlignment="1">
      <alignment vertical="center"/>
    </xf>
    <xf numFmtId="189" fontId="18" fillId="16" borderId="66" xfId="0" applyNumberFormat="1" applyFont="1" applyFill="1" applyBorder="1" applyAlignment="1">
      <alignment vertical="center"/>
    </xf>
    <xf numFmtId="0" fontId="59" fillId="0" borderId="62" xfId="0" applyFont="1" applyFill="1" applyBorder="1" applyAlignment="1">
      <alignment vertical="center"/>
    </xf>
    <xf numFmtId="189" fontId="58" fillId="0" borderId="55" xfId="0" applyNumberFormat="1" applyFont="1" applyFill="1" applyBorder="1" applyAlignment="1">
      <alignment horizontal="center" vertical="center"/>
    </xf>
    <xf numFmtId="0" fontId="64" fillId="0" borderId="55" xfId="0" applyFont="1" applyFill="1" applyBorder="1" applyAlignment="1">
      <alignment wrapText="1"/>
    </xf>
    <xf numFmtId="0" fontId="64" fillId="0" borderId="24" xfId="0" applyFont="1" applyFill="1" applyBorder="1" applyAlignment="1">
      <alignment wrapText="1"/>
    </xf>
    <xf numFmtId="0" fontId="64" fillId="0" borderId="54" xfId="0" applyFont="1" applyFill="1" applyBorder="1" applyAlignment="1">
      <alignment wrapText="1"/>
    </xf>
    <xf numFmtId="0" fontId="63" fillId="0" borderId="0" xfId="0" applyFont="1" applyFill="1" applyBorder="1" applyAlignment="1">
      <alignment/>
    </xf>
    <xf numFmtId="0" fontId="64" fillId="0" borderId="63" xfId="0" applyFont="1" applyFill="1" applyBorder="1" applyAlignment="1">
      <alignment wrapText="1"/>
    </xf>
    <xf numFmtId="0" fontId="64" fillId="0" borderId="28" xfId="0" applyFont="1" applyFill="1" applyBorder="1" applyAlignment="1">
      <alignment wrapText="1"/>
    </xf>
    <xf numFmtId="0" fontId="64" fillId="0" borderId="66" xfId="0" applyFont="1" applyFill="1" applyBorder="1" applyAlignment="1">
      <alignment wrapText="1"/>
    </xf>
    <xf numFmtId="0" fontId="21" fillId="0" borderId="24" xfId="0" applyFont="1" applyFill="1" applyBorder="1" applyAlignment="1">
      <alignment horizontal="left" wrapText="1"/>
    </xf>
    <xf numFmtId="186" fontId="5" fillId="0" borderId="30" xfId="0" applyNumberFormat="1" applyFont="1" applyFill="1" applyBorder="1" applyAlignment="1">
      <alignment horizontal="center" vertical="center"/>
    </xf>
    <xf numFmtId="186" fontId="5" fillId="0" borderId="64" xfId="0" applyNumberFormat="1" applyFont="1" applyFill="1" applyBorder="1" applyAlignment="1">
      <alignment horizontal="center" vertical="center"/>
    </xf>
    <xf numFmtId="189" fontId="58" fillId="0" borderId="58" xfId="0" applyNumberFormat="1" applyFont="1" applyFill="1" applyBorder="1" applyAlignment="1">
      <alignment horizontal="center" vertical="center"/>
    </xf>
    <xf numFmtId="189" fontId="59" fillId="0" borderId="47" xfId="0" applyNumberFormat="1" applyFont="1" applyFill="1" applyBorder="1" applyAlignment="1">
      <alignment horizontal="center" vertical="center"/>
    </xf>
    <xf numFmtId="0" fontId="21" fillId="0" borderId="47" xfId="0" applyFont="1" applyFill="1" applyBorder="1" applyAlignment="1">
      <alignment horizontal="left" wrapText="1"/>
    </xf>
    <xf numFmtId="186" fontId="21" fillId="0" borderId="47" xfId="0" applyNumberFormat="1" applyFont="1" applyFill="1" applyBorder="1" applyAlignment="1">
      <alignment horizontal="center" vertical="center" wrapText="1"/>
    </xf>
    <xf numFmtId="0" fontId="8" fillId="16" borderId="0" xfId="0" applyFont="1" applyFill="1" applyBorder="1" applyAlignment="1">
      <alignment vertical="center"/>
    </xf>
    <xf numFmtId="189" fontId="4" fillId="0" borderId="63" xfId="0" applyNumberFormat="1" applyFont="1" applyFill="1" applyBorder="1" applyAlignment="1">
      <alignment horizontal="center" vertical="center"/>
    </xf>
    <xf numFmtId="0" fontId="63" fillId="0" borderId="63" xfId="0" applyFont="1" applyFill="1" applyBorder="1" applyAlignment="1">
      <alignment vertical="center" wrapText="1"/>
    </xf>
    <xf numFmtId="0" fontId="63" fillId="0" borderId="54" xfId="0" applyFont="1" applyFill="1" applyBorder="1" applyAlignment="1">
      <alignment vertical="center" wrapText="1"/>
    </xf>
    <xf numFmtId="43" fontId="4" fillId="0" borderId="54" xfId="765" applyFont="1" applyFill="1" applyBorder="1" applyAlignment="1">
      <alignment horizontal="center" vertical="center"/>
    </xf>
    <xf numFmtId="0" fontId="18" fillId="0" borderId="63" xfId="0" applyFont="1" applyFill="1" applyBorder="1" applyAlignment="1">
      <alignment/>
    </xf>
    <xf numFmtId="0" fontId="18" fillId="0" borderId="54" xfId="0" applyFont="1" applyFill="1" applyBorder="1" applyAlignment="1">
      <alignment/>
    </xf>
    <xf numFmtId="0" fontId="63" fillId="0" borderId="63" xfId="0" applyFont="1" applyFill="1" applyBorder="1" applyAlignment="1">
      <alignment vertical="center"/>
    </xf>
    <xf numFmtId="0" fontId="63" fillId="0" borderId="54" xfId="0" applyFont="1" applyFill="1" applyBorder="1" applyAlignment="1">
      <alignment vertical="center"/>
    </xf>
    <xf numFmtId="43" fontId="4" fillId="16" borderId="54" xfId="689" applyFont="1" applyFill="1" applyBorder="1" applyAlignment="1">
      <alignment horizontal="center" vertical="center"/>
    </xf>
    <xf numFmtId="49" fontId="4" fillId="0" borderId="55" xfId="0" applyNumberFormat="1" applyFont="1" applyFill="1" applyBorder="1" applyAlignment="1">
      <alignment horizontal="center" vertical="center"/>
    </xf>
    <xf numFmtId="186" fontId="18" fillId="16" borderId="54" xfId="0" applyNumberFormat="1" applyFont="1" applyFill="1" applyBorder="1" applyAlignment="1">
      <alignment horizontal="center" vertical="center" textRotation="90" wrapText="1" shrinkToFit="1"/>
    </xf>
    <xf numFmtId="49" fontId="4" fillId="0" borderId="58" xfId="0" applyNumberFormat="1" applyFont="1" applyFill="1" applyBorder="1" applyAlignment="1">
      <alignment horizontal="center" vertical="center"/>
    </xf>
    <xf numFmtId="189" fontId="4" fillId="16" borderId="47" xfId="0" applyNumberFormat="1" applyFont="1" applyFill="1" applyBorder="1" applyAlignment="1">
      <alignment horizontal="center" vertical="center"/>
    </xf>
    <xf numFmtId="0" fontId="4" fillId="0" borderId="47" xfId="0" applyFont="1" applyFill="1" applyBorder="1" applyAlignment="1">
      <alignment horizontal="left" vertical="center"/>
    </xf>
    <xf numFmtId="0" fontId="63" fillId="78" borderId="29" xfId="0" applyFont="1" applyFill="1" applyBorder="1" applyAlignment="1">
      <alignment vertical="center"/>
    </xf>
    <xf numFmtId="0" fontId="63" fillId="78" borderId="28" xfId="0" applyFont="1" applyFill="1" applyBorder="1" applyAlignment="1">
      <alignment vertical="center"/>
    </xf>
    <xf numFmtId="0" fontId="63" fillId="78" borderId="66" xfId="0" applyFont="1" applyFill="1" applyBorder="1" applyAlignment="1">
      <alignment vertical="center"/>
    </xf>
    <xf numFmtId="0" fontId="63" fillId="78" borderId="63" xfId="0" applyFont="1" applyFill="1" applyBorder="1" applyAlignment="1">
      <alignment vertical="center"/>
    </xf>
    <xf numFmtId="0" fontId="18" fillId="0" borderId="24" xfId="0" applyFont="1" applyFill="1" applyBorder="1" applyAlignment="1">
      <alignment vertical="center" wrapText="1"/>
    </xf>
    <xf numFmtId="0" fontId="18" fillId="0" borderId="55" xfId="0" applyFont="1" applyFill="1" applyBorder="1" applyAlignment="1">
      <alignment vertical="center" wrapText="1"/>
    </xf>
    <xf numFmtId="0" fontId="18" fillId="0" borderId="54" xfId="0" applyFont="1" applyFill="1" applyBorder="1" applyAlignment="1">
      <alignment vertical="center" wrapText="1"/>
    </xf>
    <xf numFmtId="43" fontId="4" fillId="0" borderId="54" xfId="689" applyFont="1" applyFill="1" applyBorder="1" applyAlignment="1">
      <alignment horizontal="center" vertical="center"/>
    </xf>
    <xf numFmtId="0" fontId="56" fillId="16" borderId="63" xfId="0" applyFont="1" applyFill="1" applyBorder="1" applyAlignment="1">
      <alignment/>
    </xf>
    <xf numFmtId="0" fontId="56" fillId="16" borderId="66" xfId="0" applyFont="1" applyFill="1" applyBorder="1" applyAlignment="1">
      <alignment/>
    </xf>
    <xf numFmtId="0" fontId="4" fillId="0" borderId="47" xfId="1128" applyFont="1" applyFill="1" applyBorder="1" applyAlignment="1">
      <alignment horizontal="center" vertical="center" wrapText="1"/>
      <protection/>
    </xf>
    <xf numFmtId="49" fontId="4" fillId="0" borderId="47" xfId="0" applyNumberFormat="1" applyFont="1" applyFill="1" applyBorder="1" applyAlignment="1">
      <alignment horizontal="left" vertical="center" wrapText="1"/>
    </xf>
    <xf numFmtId="2" fontId="4" fillId="0" borderId="47" xfId="0" applyNumberFormat="1" applyFont="1" applyFill="1" applyBorder="1" applyAlignment="1">
      <alignment horizontal="center" vertical="center"/>
    </xf>
    <xf numFmtId="189" fontId="4" fillId="16" borderId="67" xfId="0" applyNumberFormat="1" applyFont="1" applyFill="1" applyBorder="1" applyAlignment="1">
      <alignment horizontal="center" vertical="center"/>
    </xf>
    <xf numFmtId="0" fontId="4" fillId="0" borderId="67" xfId="0" applyFont="1" applyFill="1" applyBorder="1" applyAlignment="1">
      <alignment vertical="center" wrapText="1"/>
    </xf>
    <xf numFmtId="0" fontId="4" fillId="0" borderId="47" xfId="0" applyFont="1" applyFill="1" applyBorder="1" applyAlignment="1">
      <alignment horizontal="center" vertical="center"/>
    </xf>
    <xf numFmtId="0" fontId="4" fillId="0" borderId="68" xfId="0" applyFont="1" applyFill="1" applyBorder="1" applyAlignment="1">
      <alignment horizontal="center" vertical="center"/>
    </xf>
    <xf numFmtId="186" fontId="4" fillId="0" borderId="47" xfId="1126" applyNumberFormat="1" applyFont="1" applyFill="1" applyBorder="1" applyAlignment="1">
      <alignment horizontal="center" vertical="center" wrapText="1"/>
      <protection/>
    </xf>
    <xf numFmtId="186" fontId="4" fillId="0" borderId="47" xfId="1008" applyNumberFormat="1" applyFont="1" applyFill="1" applyBorder="1" applyAlignment="1">
      <alignment horizontal="center" vertical="center" wrapText="1"/>
      <protection/>
    </xf>
    <xf numFmtId="189" fontId="4" fillId="16" borderId="69" xfId="0" applyNumberFormat="1" applyFont="1" applyFill="1" applyBorder="1" applyAlignment="1">
      <alignment horizontal="center" vertical="center"/>
    </xf>
    <xf numFmtId="0" fontId="4" fillId="16" borderId="63" xfId="0" applyFont="1" applyFill="1" applyBorder="1" applyAlignment="1">
      <alignment horizontal="center" wrapText="1"/>
    </xf>
    <xf numFmtId="0" fontId="4" fillId="16" borderId="70" xfId="0" applyFont="1" applyFill="1" applyBorder="1" applyAlignment="1">
      <alignment horizontal="center" wrapText="1"/>
    </xf>
    <xf numFmtId="0" fontId="4" fillId="78" borderId="47" xfId="0" applyFont="1" applyFill="1" applyBorder="1" applyAlignment="1">
      <alignment horizontal="left" vertical="center" wrapText="1"/>
    </xf>
    <xf numFmtId="0" fontId="4" fillId="78" borderId="47" xfId="0" applyFont="1" applyFill="1" applyBorder="1" applyAlignment="1">
      <alignment horizontal="center" vertical="center"/>
    </xf>
    <xf numFmtId="2" fontId="4" fillId="78" borderId="47" xfId="0" applyNumberFormat="1" applyFont="1" applyFill="1" applyBorder="1" applyAlignment="1">
      <alignment horizontal="center" vertical="center"/>
    </xf>
    <xf numFmtId="186" fontId="4" fillId="0" borderId="47" xfId="1027" applyNumberFormat="1" applyFont="1" applyFill="1" applyBorder="1" applyAlignment="1">
      <alignment horizontal="center" vertical="center" wrapText="1"/>
      <protection/>
    </xf>
    <xf numFmtId="0" fontId="4" fillId="78" borderId="24" xfId="0" applyFont="1" applyFill="1" applyBorder="1" applyAlignment="1">
      <alignment horizontal="left" vertical="center" wrapText="1"/>
    </xf>
    <xf numFmtId="0" fontId="5" fillId="0" borderId="26" xfId="1127" applyFont="1" applyBorder="1" applyAlignment="1">
      <alignment horizontal="center" vertical="center" wrapText="1"/>
      <protection/>
    </xf>
    <xf numFmtId="204" fontId="13" fillId="0" borderId="0" xfId="0" applyNumberFormat="1" applyFont="1" applyAlignment="1">
      <alignment horizontal="center"/>
    </xf>
    <xf numFmtId="0" fontId="0" fillId="0" borderId="0" xfId="0" applyFont="1" applyAlignment="1">
      <alignment wrapText="1"/>
    </xf>
    <xf numFmtId="0" fontId="0" fillId="0" borderId="0" xfId="0" applyFont="1" applyAlignment="1">
      <alignment horizontal="left" vertical="center" wrapText="1"/>
    </xf>
    <xf numFmtId="0" fontId="5" fillId="0" borderId="26" xfId="1127" applyFont="1" applyBorder="1" applyAlignment="1">
      <alignment horizontal="left" vertical="center" wrapText="1"/>
      <protection/>
    </xf>
    <xf numFmtId="0" fontId="0" fillId="0" borderId="0" xfId="1129" applyFont="1" applyFill="1" applyAlignment="1">
      <alignment vertical="center" wrapText="1"/>
      <protection/>
    </xf>
    <xf numFmtId="0" fontId="8" fillId="0" borderId="0" xfId="1129" applyFont="1" applyFill="1" applyAlignment="1">
      <alignment vertical="center" wrapText="1"/>
      <protection/>
    </xf>
    <xf numFmtId="0" fontId="53" fillId="0" borderId="0" xfId="0" applyFont="1" applyAlignment="1">
      <alignment horizontal="center" wrapText="1"/>
    </xf>
    <xf numFmtId="0" fontId="0" fillId="0" borderId="0" xfId="0" applyFont="1" applyAlignment="1">
      <alignment/>
    </xf>
    <xf numFmtId="186" fontId="4" fillId="0" borderId="0" xfId="0" applyNumberFormat="1" applyFont="1" applyAlignment="1">
      <alignment horizontal="center" vertical="center"/>
    </xf>
    <xf numFmtId="0" fontId="0" fillId="0" borderId="0" xfId="0" applyFont="1" applyAlignment="1">
      <alignment horizontal="left" vertical="center"/>
    </xf>
    <xf numFmtId="10" fontId="13" fillId="0" borderId="0" xfId="0" applyNumberFormat="1" applyFont="1" applyAlignment="1">
      <alignment horizontal="center" vertical="center" wrapText="1"/>
    </xf>
    <xf numFmtId="186" fontId="0" fillId="0" borderId="0" xfId="0" applyNumberFormat="1" applyFont="1" applyAlignment="1">
      <alignment horizontal="center" vertical="center" wrapText="1"/>
    </xf>
    <xf numFmtId="187" fontId="0" fillId="0" borderId="0" xfId="0" applyNumberFormat="1" applyFont="1" applyAlignment="1">
      <alignment horizontal="center" vertical="center"/>
    </xf>
    <xf numFmtId="0" fontId="5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26" xfId="1127" applyFont="1" applyBorder="1" applyAlignment="1">
      <alignment horizontal="right"/>
      <protection/>
    </xf>
    <xf numFmtId="203" fontId="3" fillId="0" borderId="26" xfId="1127" applyNumberFormat="1" applyFont="1" applyBorder="1" applyAlignment="1">
      <alignment horizontal="center" vertical="center" wrapText="1"/>
      <protection/>
    </xf>
    <xf numFmtId="186" fontId="0" fillId="0" borderId="0" xfId="0" applyNumberFormat="1" applyAlignment="1">
      <alignment horizontal="center" vertical="center" wrapText="1"/>
    </xf>
    <xf numFmtId="187" fontId="0" fillId="0" borderId="0" xfId="0" applyNumberFormat="1" applyAlignment="1">
      <alignment horizontal="center" vertical="center"/>
    </xf>
    <xf numFmtId="0" fontId="5" fillId="0" borderId="27" xfId="1127" applyFont="1" applyBorder="1" applyAlignment="1">
      <alignment horizontal="left" vertical="center" wrapText="1"/>
      <protection/>
    </xf>
    <xf numFmtId="0" fontId="5" fillId="0" borderId="27" xfId="1127" applyFont="1" applyBorder="1" applyAlignment="1">
      <alignment horizontal="center" vertical="center" wrapText="1"/>
      <protection/>
    </xf>
    <xf numFmtId="187" fontId="5" fillId="0" borderId="27" xfId="1127" applyNumberFormat="1" applyFont="1" applyBorder="1" applyAlignment="1">
      <alignment horizontal="center" vertical="center" wrapText="1"/>
      <protection/>
    </xf>
    <xf numFmtId="0" fontId="3" fillId="0" borderId="26" xfId="1127" applyFont="1" applyBorder="1" applyAlignment="1">
      <alignment horizontal="center"/>
      <protection/>
    </xf>
    <xf numFmtId="203" fontId="3" fillId="0" borderId="26" xfId="1127" applyNumberFormat="1" applyFont="1" applyBorder="1" applyAlignment="1">
      <alignment horizontal="center" vertical="center" wrapText="1"/>
      <protection/>
    </xf>
    <xf numFmtId="0" fontId="7" fillId="0" borderId="24" xfId="1127" applyFont="1" applyBorder="1" applyAlignment="1">
      <alignment horizontal="center" vertical="center"/>
      <protection/>
    </xf>
    <xf numFmtId="0" fontId="7" fillId="0" borderId="24" xfId="1127" applyFont="1" applyBorder="1" applyAlignment="1">
      <alignment horizontal="left" vertical="center" wrapText="1"/>
      <protection/>
    </xf>
    <xf numFmtId="186" fontId="7" fillId="0" borderId="24" xfId="1127" applyNumberFormat="1" applyFont="1" applyBorder="1" applyAlignment="1">
      <alignment horizontal="center" vertical="center" wrapText="1"/>
      <protection/>
    </xf>
    <xf numFmtId="0" fontId="5" fillId="0" borderId="24" xfId="1127" applyFont="1" applyBorder="1" applyAlignment="1">
      <alignment horizontal="center"/>
      <protection/>
    </xf>
    <xf numFmtId="0" fontId="5" fillId="0" borderId="27" xfId="0" applyFont="1" applyFill="1" applyBorder="1" applyAlignment="1">
      <alignment horizontal="center" vertical="center" wrapText="1"/>
    </xf>
    <xf numFmtId="186" fontId="7" fillId="0" borderId="71" xfId="1127" applyNumberFormat="1" applyFont="1" applyBorder="1" applyAlignment="1">
      <alignment horizontal="center" vertical="center" wrapText="1"/>
      <protection/>
    </xf>
    <xf numFmtId="187" fontId="5" fillId="0" borderId="24" xfId="1127" applyNumberFormat="1" applyFont="1" applyBorder="1" applyAlignment="1">
      <alignment horizontal="center" vertical="center" wrapText="1"/>
      <protection/>
    </xf>
    <xf numFmtId="0" fontId="5" fillId="0" borderId="27" xfId="1127" applyFont="1" applyBorder="1" applyAlignment="1">
      <alignment horizontal="left" vertical="center"/>
      <protection/>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6" fillId="0" borderId="0" xfId="0" applyFont="1" applyFill="1" applyBorder="1" applyAlignment="1">
      <alignment horizontal="center" vertical="center"/>
    </xf>
    <xf numFmtId="0" fontId="3" fillId="0" borderId="0" xfId="0" applyFont="1" applyFill="1" applyBorder="1" applyAlignment="1">
      <alignment horizontal="center" wrapText="1"/>
    </xf>
    <xf numFmtId="0" fontId="8" fillId="0" borderId="26" xfId="1127" applyFont="1" applyBorder="1" applyAlignment="1">
      <alignment/>
      <protection/>
    </xf>
    <xf numFmtId="203" fontId="8" fillId="0" borderId="26" xfId="1127" applyNumberFormat="1" applyFont="1" applyBorder="1" applyAlignment="1">
      <alignment horizontal="center" vertical="center" wrapText="1"/>
      <protection/>
    </xf>
    <xf numFmtId="0" fontId="7" fillId="0" borderId="72" xfId="1127" applyFont="1" applyBorder="1" applyAlignment="1">
      <alignment horizontal="left" vertical="center" wrapText="1"/>
      <protection/>
    </xf>
    <xf numFmtId="0" fontId="7" fillId="0" borderId="71" xfId="1127" applyFont="1" applyBorder="1" applyAlignment="1">
      <alignment horizontal="left" vertical="center" wrapText="1"/>
      <protection/>
    </xf>
    <xf numFmtId="0" fontId="3" fillId="0" borderId="26" xfId="1127" applyFont="1" applyBorder="1" applyAlignment="1">
      <alignment horizontal="right"/>
      <protection/>
    </xf>
    <xf numFmtId="187" fontId="8" fillId="0" borderId="24" xfId="1127" applyNumberFormat="1" applyFont="1" applyBorder="1" applyAlignment="1">
      <alignment horizontal="center" vertical="center" wrapText="1"/>
      <protection/>
    </xf>
    <xf numFmtId="0" fontId="8" fillId="0" borderId="24" xfId="1127" applyFont="1" applyBorder="1" applyAlignment="1">
      <alignment horizontal="center"/>
      <protection/>
    </xf>
    <xf numFmtId="14" fontId="5" fillId="16" borderId="27" xfId="1127" applyNumberFormat="1" applyFont="1" applyFill="1" applyBorder="1" applyAlignment="1">
      <alignment horizontal="center" vertical="center" wrapText="1"/>
      <protection/>
    </xf>
    <xf numFmtId="186" fontId="8" fillId="16" borderId="27" xfId="0" applyNumberFormat="1" applyFont="1" applyFill="1" applyBorder="1" applyAlignment="1">
      <alignment horizontal="center" vertical="center" wrapText="1"/>
    </xf>
    <xf numFmtId="0" fontId="2" fillId="0" borderId="73" xfId="1127" applyFont="1" applyBorder="1" applyAlignment="1">
      <alignment horizontal="center" vertical="center" wrapText="1"/>
      <protection/>
    </xf>
    <xf numFmtId="186" fontId="5" fillId="0" borderId="27" xfId="0" applyNumberFormat="1" applyFont="1" applyFill="1" applyBorder="1" applyAlignment="1">
      <alignment horizontal="center" vertical="center" wrapText="1"/>
    </xf>
    <xf numFmtId="0" fontId="3" fillId="0" borderId="26" xfId="1127" applyFont="1" applyBorder="1" applyAlignment="1">
      <alignment/>
      <protection/>
    </xf>
    <xf numFmtId="203" fontId="13" fillId="0" borderId="26" xfId="1127" applyNumberFormat="1" applyFont="1" applyBorder="1" applyAlignment="1">
      <alignment horizontal="center" vertical="center" wrapText="1"/>
      <protection/>
    </xf>
    <xf numFmtId="0" fontId="13" fillId="0" borderId="26" xfId="1127" applyFont="1" applyBorder="1" applyAlignment="1">
      <alignment horizontal="right"/>
      <protection/>
    </xf>
    <xf numFmtId="0" fontId="73" fillId="0" borderId="74" xfId="0" applyFont="1" applyBorder="1" applyAlignment="1">
      <alignment horizontal="center"/>
    </xf>
    <xf numFmtId="0" fontId="73" fillId="0" borderId="0" xfId="0" applyFont="1" applyBorder="1" applyAlignment="1">
      <alignment horizontal="center"/>
    </xf>
    <xf numFmtId="2" fontId="63" fillId="0" borderId="0" xfId="0" applyNumberFormat="1" applyFont="1" applyBorder="1" applyAlignment="1">
      <alignment horizontal="center"/>
    </xf>
    <xf numFmtId="0" fontId="4" fillId="0" borderId="0" xfId="0" applyFont="1" applyBorder="1" applyAlignment="1">
      <alignment horizontal="center"/>
    </xf>
    <xf numFmtId="0" fontId="63" fillId="0" borderId="0" xfId="0" applyFont="1" applyFill="1" applyBorder="1" applyAlignment="1">
      <alignment horizontal="center"/>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3" xfId="0" applyFont="1" applyBorder="1" applyAlignment="1">
      <alignment horizontal="left" vertical="center" wrapText="1"/>
    </xf>
    <xf numFmtId="0" fontId="4" fillId="0" borderId="44" xfId="0" applyFont="1" applyBorder="1" applyAlignment="1">
      <alignment horizontal="right"/>
    </xf>
    <xf numFmtId="0" fontId="4" fillId="0" borderId="0" xfId="0" applyFont="1" applyBorder="1" applyAlignment="1">
      <alignment horizontal="right"/>
    </xf>
    <xf numFmtId="0" fontId="4" fillId="0" borderId="74" xfId="0" applyFont="1" applyBorder="1" applyAlignment="1">
      <alignment horizontal="center"/>
    </xf>
    <xf numFmtId="0" fontId="4" fillId="0" borderId="75" xfId="0" applyFont="1" applyBorder="1" applyAlignment="1">
      <alignment horizontal="center"/>
    </xf>
    <xf numFmtId="0" fontId="70" fillId="0" borderId="0" xfId="0" applyFont="1" applyBorder="1" applyAlignment="1">
      <alignment horizontal="center"/>
    </xf>
    <xf numFmtId="0" fontId="63" fillId="0" borderId="0" xfId="0" applyFont="1" applyBorder="1" applyAlignment="1">
      <alignment horizontal="left"/>
    </xf>
    <xf numFmtId="0" fontId="72" fillId="0" borderId="0" xfId="0" applyFont="1" applyBorder="1" applyAlignment="1">
      <alignment horizontal="center"/>
    </xf>
    <xf numFmtId="0" fontId="70" fillId="0" borderId="76" xfId="0" applyFont="1" applyBorder="1" applyAlignment="1">
      <alignment horizontal="center"/>
    </xf>
    <xf numFmtId="0" fontId="63" fillId="0" borderId="0" xfId="0" applyFont="1" applyFill="1" applyBorder="1" applyAlignment="1">
      <alignment horizontal="left"/>
    </xf>
    <xf numFmtId="0" fontId="63" fillId="0" borderId="0" xfId="0" applyFont="1" applyBorder="1" applyAlignment="1">
      <alignment horizontal="center"/>
    </xf>
    <xf numFmtId="0" fontId="63" fillId="0" borderId="0" xfId="0" applyFont="1" applyBorder="1" applyAlignment="1">
      <alignment horizontal="center"/>
    </xf>
    <xf numFmtId="0" fontId="28" fillId="0" borderId="0" xfId="0" applyFont="1" applyBorder="1" applyAlignment="1">
      <alignment horizontal="center"/>
    </xf>
    <xf numFmtId="0" fontId="7" fillId="0" borderId="77" xfId="0" applyFont="1" applyBorder="1" applyAlignment="1">
      <alignment horizontal="right"/>
    </xf>
    <xf numFmtId="0" fontId="7" fillId="0" borderId="26" xfId="0" applyFont="1" applyBorder="1" applyAlignment="1">
      <alignment horizontal="right"/>
    </xf>
    <xf numFmtId="0" fontId="9" fillId="0" borderId="67" xfId="0" applyFont="1" applyBorder="1" applyAlignment="1">
      <alignment horizontal="left" vertical="center" wrapText="1"/>
    </xf>
    <xf numFmtId="0" fontId="9" fillId="0" borderId="78" xfId="0" applyFont="1" applyBorder="1" applyAlignment="1">
      <alignment horizontal="left" vertical="center" wrapText="1"/>
    </xf>
    <xf numFmtId="0" fontId="9" fillId="0" borderId="68" xfId="0" applyFont="1" applyBorder="1" applyAlignment="1">
      <alignment horizontal="left" vertical="center" wrapText="1"/>
    </xf>
    <xf numFmtId="0" fontId="9" fillId="0" borderId="34" xfId="0" applyFont="1" applyBorder="1" applyAlignment="1">
      <alignment horizontal="left" vertical="center" wrapText="1"/>
    </xf>
    <xf numFmtId="0" fontId="9" fillId="0" borderId="65" xfId="0" applyFont="1" applyBorder="1" applyAlignment="1">
      <alignment horizontal="left" vertical="center" wrapText="1"/>
    </xf>
    <xf numFmtId="0" fontId="9" fillId="0" borderId="32" xfId="0" applyFont="1" applyBorder="1" applyAlignment="1">
      <alignment horizontal="left" vertical="center" wrapText="1"/>
    </xf>
    <xf numFmtId="0" fontId="69" fillId="0" borderId="79" xfId="0" applyFont="1" applyBorder="1" applyAlignment="1">
      <alignment horizontal="center" vertical="center" wrapText="1"/>
    </xf>
    <xf numFmtId="0" fontId="69" fillId="0" borderId="80" xfId="0" applyFont="1" applyBorder="1" applyAlignment="1">
      <alignment horizontal="center" vertical="center" wrapText="1"/>
    </xf>
    <xf numFmtId="0" fontId="69" fillId="0" borderId="81" xfId="0" applyFont="1" applyBorder="1" applyAlignment="1">
      <alignment horizontal="center" vertical="center" wrapText="1"/>
    </xf>
    <xf numFmtId="0" fontId="8" fillId="0" borderId="82" xfId="0" applyFont="1" applyBorder="1" applyAlignment="1">
      <alignment horizontal="right"/>
    </xf>
    <xf numFmtId="0" fontId="8" fillId="0" borderId="44" xfId="0" applyFont="1" applyBorder="1" applyAlignment="1">
      <alignment horizontal="right"/>
    </xf>
    <xf numFmtId="0" fontId="8" fillId="0" borderId="77" xfId="0" applyFont="1" applyBorder="1" applyAlignment="1">
      <alignment horizontal="right"/>
    </xf>
    <xf numFmtId="0" fontId="8" fillId="0" borderId="26" xfId="0" applyFont="1" applyBorder="1" applyAlignment="1">
      <alignment horizontal="right"/>
    </xf>
    <xf numFmtId="0" fontId="2" fillId="0" borderId="83" xfId="0" applyFont="1" applyBorder="1" applyAlignment="1">
      <alignment horizontal="right"/>
    </xf>
    <xf numFmtId="0" fontId="2" fillId="0" borderId="42" xfId="0" applyFont="1" applyBorder="1" applyAlignment="1">
      <alignment horizontal="right"/>
    </xf>
    <xf numFmtId="190" fontId="5" fillId="0" borderId="0" xfId="0" applyNumberFormat="1" applyFont="1" applyAlignment="1">
      <alignment horizontal="center"/>
    </xf>
    <xf numFmtId="0" fontId="3" fillId="0" borderId="0" xfId="0" applyFont="1" applyAlignment="1">
      <alignment horizontal="center"/>
    </xf>
    <xf numFmtId="0" fontId="70" fillId="0" borderId="44" xfId="0" applyFont="1" applyBorder="1" applyAlignment="1">
      <alignment horizontal="center"/>
    </xf>
    <xf numFmtId="0" fontId="56"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center"/>
    </xf>
    <xf numFmtId="14" fontId="59" fillId="0" borderId="0" xfId="0" applyNumberFormat="1" applyFont="1" applyFill="1" applyBorder="1" applyAlignment="1">
      <alignment horizontal="center" vertical="center"/>
    </xf>
    <xf numFmtId="2" fontId="60" fillId="0" borderId="63" xfId="1123" applyNumberFormat="1" applyFont="1" applyFill="1" applyBorder="1" applyAlignment="1">
      <alignment horizontal="center" vertical="center"/>
      <protection/>
    </xf>
    <xf numFmtId="2" fontId="60" fillId="0" borderId="28" xfId="1123" applyNumberFormat="1" applyFont="1" applyFill="1" applyBorder="1" applyAlignment="1">
      <alignment horizontal="center" vertical="center"/>
      <protection/>
    </xf>
    <xf numFmtId="2" fontId="60" fillId="0" borderId="66" xfId="1123" applyNumberFormat="1" applyFont="1" applyFill="1" applyBorder="1" applyAlignment="1">
      <alignment horizontal="center" vertical="center"/>
      <protection/>
    </xf>
    <xf numFmtId="0" fontId="5" fillId="0" borderId="55" xfId="0" applyFont="1" applyFill="1" applyBorder="1" applyAlignment="1">
      <alignment horizontal="right"/>
    </xf>
    <xf numFmtId="0" fontId="5" fillId="0" borderId="24" xfId="0" applyFont="1" applyFill="1" applyBorder="1" applyAlignment="1">
      <alignment horizontal="right"/>
    </xf>
    <xf numFmtId="0" fontId="5" fillId="0" borderId="24" xfId="0" applyFont="1" applyFill="1" applyBorder="1" applyAlignment="1">
      <alignment horizontal="center" vertical="center"/>
    </xf>
    <xf numFmtId="0" fontId="5" fillId="0" borderId="58" xfId="0" applyFont="1" applyFill="1" applyBorder="1" applyAlignment="1">
      <alignment horizontal="right"/>
    </xf>
    <xf numFmtId="0" fontId="5" fillId="0" borderId="47" xfId="0" applyFont="1" applyFill="1" applyBorder="1" applyAlignment="1">
      <alignment horizontal="right"/>
    </xf>
    <xf numFmtId="0" fontId="5" fillId="0" borderId="47" xfId="0" applyFont="1" applyFill="1" applyBorder="1" applyAlignment="1">
      <alignment horizontal="center" vertical="center"/>
    </xf>
    <xf numFmtId="0" fontId="5" fillId="0" borderId="84" xfId="0" applyFont="1" applyFill="1" applyBorder="1" applyAlignment="1">
      <alignment horizontal="right"/>
    </xf>
    <xf numFmtId="0" fontId="5" fillId="0" borderId="60" xfId="0" applyFont="1" applyFill="1" applyBorder="1" applyAlignment="1">
      <alignment horizontal="right"/>
    </xf>
    <xf numFmtId="0" fontId="5" fillId="0" borderId="60" xfId="0" applyFont="1" applyFill="1" applyBorder="1" applyAlignment="1">
      <alignment horizontal="center" vertical="center"/>
    </xf>
    <xf numFmtId="186" fontId="59" fillId="0" borderId="85" xfId="0" applyNumberFormat="1" applyFont="1" applyFill="1" applyBorder="1" applyAlignment="1">
      <alignment horizontal="center" vertical="center" textRotation="90" wrapText="1" shrinkToFit="1"/>
    </xf>
    <xf numFmtId="186" fontId="59" fillId="0" borderId="30" xfId="0" applyNumberFormat="1" applyFont="1" applyFill="1" applyBorder="1" applyAlignment="1">
      <alignment horizontal="center" vertical="center" textRotation="90" wrapText="1" shrinkToFit="1"/>
    </xf>
    <xf numFmtId="186" fontId="59" fillId="0" borderId="86" xfId="0" applyNumberFormat="1" applyFont="1" applyFill="1" applyBorder="1" applyAlignment="1">
      <alignment horizontal="center" vertical="center"/>
    </xf>
    <xf numFmtId="186" fontId="59" fillId="0" borderId="87" xfId="0" applyNumberFormat="1" applyFont="1" applyFill="1" applyBorder="1" applyAlignment="1">
      <alignment horizontal="center" vertical="center"/>
    </xf>
    <xf numFmtId="186" fontId="59" fillId="0" borderId="88" xfId="0" applyNumberFormat="1" applyFont="1" applyFill="1" applyBorder="1" applyAlignment="1">
      <alignment horizontal="center" vertical="center"/>
    </xf>
    <xf numFmtId="189" fontId="18" fillId="0" borderId="63" xfId="0" applyNumberFormat="1" applyFont="1" applyFill="1" applyBorder="1" applyAlignment="1">
      <alignment horizontal="center" vertical="center"/>
    </xf>
    <xf numFmtId="189" fontId="18" fillId="0" borderId="28" xfId="0" applyNumberFormat="1" applyFont="1" applyFill="1" applyBorder="1" applyAlignment="1">
      <alignment horizontal="center" vertical="center"/>
    </xf>
    <xf numFmtId="189" fontId="18" fillId="0" borderId="66" xfId="0" applyNumberFormat="1" applyFont="1" applyFill="1" applyBorder="1" applyAlignment="1">
      <alignment horizontal="center" vertical="center"/>
    </xf>
    <xf numFmtId="189" fontId="59" fillId="0" borderId="89" xfId="0" applyNumberFormat="1" applyFont="1" applyFill="1" applyBorder="1" applyAlignment="1">
      <alignment horizontal="center" vertical="center" textRotation="90" wrapText="1" shrinkToFit="1"/>
    </xf>
    <xf numFmtId="189" fontId="59" fillId="0" borderId="69" xfId="0" applyNumberFormat="1" applyFont="1" applyFill="1" applyBorder="1" applyAlignment="1">
      <alignment horizontal="center" vertical="center" textRotation="90" wrapText="1" shrinkToFit="1"/>
    </xf>
    <xf numFmtId="186" fontId="59" fillId="0" borderId="85" xfId="0" applyNumberFormat="1" applyFont="1" applyFill="1" applyBorder="1" applyAlignment="1">
      <alignment horizontal="center" vertical="center" wrapText="1" shrinkToFit="1"/>
    </xf>
    <xf numFmtId="186" fontId="59" fillId="0" borderId="30" xfId="0" applyNumberFormat="1" applyFont="1" applyFill="1" applyBorder="1" applyAlignment="1">
      <alignment horizontal="center" vertical="center" wrapText="1" shrinkToFit="1"/>
    </xf>
    <xf numFmtId="189" fontId="59" fillId="0" borderId="85" xfId="0" applyNumberFormat="1" applyFont="1" applyFill="1" applyBorder="1" applyAlignment="1">
      <alignment horizontal="center" vertical="center" textRotation="90" wrapText="1" shrinkToFit="1"/>
    </xf>
    <xf numFmtId="189" fontId="59" fillId="0" borderId="30" xfId="0" applyNumberFormat="1" applyFont="1" applyFill="1" applyBorder="1" applyAlignment="1">
      <alignment horizontal="center" vertical="center" textRotation="90" wrapText="1" shrinkToFit="1"/>
    </xf>
    <xf numFmtId="186" fontId="59" fillId="0" borderId="86" xfId="0" applyNumberFormat="1" applyFont="1" applyFill="1" applyBorder="1" applyAlignment="1">
      <alignment horizontal="center" vertical="center" wrapText="1" shrinkToFit="1"/>
    </xf>
    <xf numFmtId="186" fontId="59" fillId="0" borderId="87" xfId="0" applyNumberFormat="1" applyFont="1" applyFill="1" applyBorder="1" applyAlignment="1">
      <alignment horizontal="center" vertical="center" wrapText="1" shrinkToFit="1"/>
    </xf>
    <xf numFmtId="186" fontId="59" fillId="0" borderId="90" xfId="0" applyNumberFormat="1" applyFont="1" applyFill="1" applyBorder="1" applyAlignment="1">
      <alignment horizontal="center" vertical="center" wrapText="1" shrinkToFit="1"/>
    </xf>
    <xf numFmtId="186" fontId="59" fillId="16" borderId="91" xfId="0" applyNumberFormat="1" applyFont="1" applyFill="1" applyBorder="1" applyAlignment="1">
      <alignment horizontal="center" vertical="center" textRotation="90" wrapText="1" shrinkToFit="1"/>
    </xf>
    <xf numFmtId="186" fontId="59" fillId="16" borderId="24" xfId="0" applyNumberFormat="1" applyFont="1" applyFill="1" applyBorder="1" applyAlignment="1">
      <alignment horizontal="center" vertical="center" textRotation="90" wrapText="1" shrinkToFit="1"/>
    </xf>
    <xf numFmtId="186" fontId="8" fillId="16" borderId="28" xfId="0" applyNumberFormat="1" applyFont="1" applyFill="1" applyBorder="1" applyAlignment="1">
      <alignment horizontal="center" vertical="center"/>
    </xf>
    <xf numFmtId="186" fontId="59" fillId="16" borderId="91" xfId="0" applyNumberFormat="1" applyFont="1" applyFill="1" applyBorder="1" applyAlignment="1">
      <alignment horizontal="center" vertical="center" wrapText="1" shrinkToFit="1"/>
    </xf>
    <xf numFmtId="186" fontId="59" fillId="16" borderId="24" xfId="0" applyNumberFormat="1" applyFont="1" applyFill="1" applyBorder="1" applyAlignment="1">
      <alignment horizontal="center" vertical="center" wrapText="1" shrinkToFit="1"/>
    </xf>
    <xf numFmtId="14" fontId="8" fillId="16" borderId="62" xfId="0" applyNumberFormat="1" applyFont="1" applyFill="1" applyBorder="1" applyAlignment="1">
      <alignment horizontal="center" vertical="center"/>
    </xf>
    <xf numFmtId="189" fontId="59" fillId="16" borderId="92" xfId="0" applyNumberFormat="1" applyFont="1" applyFill="1" applyBorder="1" applyAlignment="1">
      <alignment horizontal="center" vertical="center" textRotation="90" wrapText="1" shrinkToFit="1"/>
    </xf>
    <xf numFmtId="189" fontId="59" fillId="16" borderId="55" xfId="0" applyNumberFormat="1" applyFont="1" applyFill="1" applyBorder="1" applyAlignment="1">
      <alignment horizontal="center" vertical="center" textRotation="90" wrapText="1" shrinkToFit="1"/>
    </xf>
    <xf numFmtId="189" fontId="59" fillId="16" borderId="91" xfId="0" applyNumberFormat="1" applyFont="1" applyFill="1" applyBorder="1" applyAlignment="1">
      <alignment horizontal="center" vertical="center" textRotation="90" wrapText="1" shrinkToFit="1"/>
    </xf>
    <xf numFmtId="189" fontId="59" fillId="16" borderId="24" xfId="0" applyNumberFormat="1" applyFont="1" applyFill="1" applyBorder="1" applyAlignment="1">
      <alignment horizontal="center" vertical="center" textRotation="90" wrapText="1" shrinkToFit="1"/>
    </xf>
    <xf numFmtId="186" fontId="59" fillId="16" borderId="91" xfId="0" applyNumberFormat="1" applyFont="1" applyFill="1" applyBorder="1" applyAlignment="1">
      <alignment horizontal="center" vertical="center"/>
    </xf>
    <xf numFmtId="186" fontId="59" fillId="16" borderId="93" xfId="0" applyNumberFormat="1" applyFont="1" applyFill="1" applyBorder="1" applyAlignment="1">
      <alignment horizontal="center" vertical="center" wrapText="1" shrinkToFit="1"/>
    </xf>
    <xf numFmtId="0" fontId="18" fillId="0" borderId="6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66" xfId="0" applyFont="1" applyFill="1" applyBorder="1" applyAlignment="1">
      <alignment horizontal="center" vertical="center" wrapText="1"/>
    </xf>
    <xf numFmtId="1" fontId="18" fillId="16" borderId="55" xfId="0" applyNumberFormat="1" applyFont="1" applyFill="1" applyBorder="1" applyAlignment="1">
      <alignment horizontal="center" wrapText="1"/>
    </xf>
    <xf numFmtId="1" fontId="18" fillId="16" borderId="24" xfId="0" applyNumberFormat="1" applyFont="1" applyFill="1" applyBorder="1" applyAlignment="1">
      <alignment horizontal="center" wrapText="1"/>
    </xf>
    <xf numFmtId="1" fontId="18" fillId="16" borderId="54" xfId="0" applyNumberFormat="1" applyFont="1" applyFill="1" applyBorder="1" applyAlignment="1">
      <alignment horizontal="center" wrapText="1"/>
    </xf>
    <xf numFmtId="1" fontId="18" fillId="16" borderId="63" xfId="0" applyNumberFormat="1" applyFont="1" applyFill="1" applyBorder="1" applyAlignment="1">
      <alignment horizontal="center" wrapText="1"/>
    </xf>
    <xf numFmtId="1" fontId="18" fillId="16" borderId="28" xfId="0" applyNumberFormat="1" applyFont="1" applyFill="1" applyBorder="1" applyAlignment="1">
      <alignment horizontal="center" wrapText="1"/>
    </xf>
    <xf numFmtId="1" fontId="18" fillId="16" borderId="66" xfId="0" applyNumberFormat="1" applyFont="1" applyFill="1" applyBorder="1" applyAlignment="1">
      <alignment horizontal="center" wrapText="1"/>
    </xf>
    <xf numFmtId="1" fontId="18" fillId="0" borderId="63" xfId="0" applyNumberFormat="1" applyFont="1" applyFill="1" applyBorder="1" applyAlignment="1">
      <alignment horizontal="center" wrapText="1"/>
    </xf>
    <xf numFmtId="1" fontId="18" fillId="0" borderId="28" xfId="0" applyNumberFormat="1" applyFont="1" applyFill="1" applyBorder="1" applyAlignment="1">
      <alignment horizontal="center" wrapText="1"/>
    </xf>
    <xf numFmtId="1" fontId="18" fillId="0" borderId="66" xfId="0" applyNumberFormat="1" applyFont="1" applyFill="1" applyBorder="1" applyAlignment="1">
      <alignment horizontal="center" wrapText="1"/>
    </xf>
    <xf numFmtId="0" fontId="18" fillId="16" borderId="63" xfId="0" applyFont="1" applyFill="1" applyBorder="1" applyAlignment="1">
      <alignment horizontal="center" vertical="center" wrapText="1"/>
    </xf>
    <xf numFmtId="0" fontId="18" fillId="16" borderId="28" xfId="0" applyFont="1" applyFill="1" applyBorder="1" applyAlignment="1">
      <alignment horizontal="center" vertical="center" wrapText="1"/>
    </xf>
    <xf numFmtId="0" fontId="18" fillId="16" borderId="66" xfId="0" applyFont="1" applyFill="1" applyBorder="1" applyAlignment="1">
      <alignment horizontal="center" vertical="center" wrapText="1"/>
    </xf>
    <xf numFmtId="0" fontId="5" fillId="16" borderId="69" xfId="0" applyFont="1" applyFill="1" applyBorder="1" applyAlignment="1">
      <alignment horizontal="right"/>
    </xf>
    <xf numFmtId="0" fontId="5" fillId="16" borderId="30" xfId="0" applyFont="1" applyFill="1" applyBorder="1" applyAlignment="1">
      <alignment horizontal="right"/>
    </xf>
    <xf numFmtId="0" fontId="5" fillId="16" borderId="30" xfId="0" applyFont="1" applyFill="1" applyBorder="1" applyAlignment="1">
      <alignment horizontal="center" vertical="center"/>
    </xf>
    <xf numFmtId="0" fontId="5" fillId="16" borderId="55" xfId="0" applyFont="1" applyFill="1" applyBorder="1" applyAlignment="1">
      <alignment horizontal="right"/>
    </xf>
    <xf numFmtId="0" fontId="5" fillId="16" borderId="24" xfId="0" applyFont="1" applyFill="1" applyBorder="1" applyAlignment="1">
      <alignment horizontal="right"/>
    </xf>
    <xf numFmtId="0" fontId="5" fillId="16" borderId="24" xfId="0" applyFont="1" applyFill="1" applyBorder="1" applyAlignment="1">
      <alignment horizontal="center" vertical="center"/>
    </xf>
    <xf numFmtId="0" fontId="5" fillId="16" borderId="94" xfId="0" applyFont="1" applyFill="1" applyBorder="1" applyAlignment="1">
      <alignment horizontal="right"/>
    </xf>
    <xf numFmtId="0" fontId="5" fillId="16" borderId="56" xfId="0" applyFont="1" applyFill="1" applyBorder="1" applyAlignment="1">
      <alignment horizontal="right"/>
    </xf>
    <xf numFmtId="0" fontId="5" fillId="16" borderId="56" xfId="0" applyFont="1" applyFill="1" applyBorder="1" applyAlignment="1">
      <alignment horizontal="center" vertical="center"/>
    </xf>
    <xf numFmtId="189" fontId="18" fillId="16" borderId="63" xfId="0" applyNumberFormat="1" applyFont="1" applyFill="1" applyBorder="1" applyAlignment="1">
      <alignment horizontal="center" vertical="center"/>
    </xf>
    <xf numFmtId="189" fontId="18" fillId="16" borderId="28" xfId="0" applyNumberFormat="1" applyFont="1" applyFill="1" applyBorder="1" applyAlignment="1">
      <alignment horizontal="center" vertical="center"/>
    </xf>
    <xf numFmtId="189" fontId="18" fillId="16" borderId="55" xfId="0" applyNumberFormat="1" applyFont="1" applyFill="1" applyBorder="1" applyAlignment="1">
      <alignment horizontal="center" vertical="center"/>
    </xf>
    <xf numFmtId="189" fontId="18" fillId="16" borderId="24" xfId="0" applyNumberFormat="1" applyFont="1" applyFill="1" applyBorder="1" applyAlignment="1">
      <alignment horizontal="center" vertical="center"/>
    </xf>
    <xf numFmtId="189" fontId="18" fillId="16" borderId="54" xfId="0" applyNumberFormat="1" applyFont="1" applyFill="1" applyBorder="1" applyAlignment="1">
      <alignment horizontal="center" vertical="center"/>
    </xf>
    <xf numFmtId="186" fontId="4" fillId="16" borderId="0" xfId="0" applyNumberFormat="1" applyFont="1" applyFill="1" applyAlignment="1">
      <alignment horizontal="center" vertical="center"/>
    </xf>
    <xf numFmtId="0" fontId="64" fillId="0" borderId="63" xfId="0" applyFont="1" applyFill="1" applyBorder="1" applyAlignment="1">
      <alignment horizontal="center" wrapText="1"/>
    </xf>
    <xf numFmtId="0" fontId="64" fillId="0" borderId="28" xfId="0" applyFont="1" applyFill="1" applyBorder="1" applyAlignment="1">
      <alignment horizontal="center" wrapText="1"/>
    </xf>
    <xf numFmtId="0" fontId="64" fillId="0" borderId="33" xfId="0" applyFont="1" applyFill="1" applyBorder="1" applyAlignment="1">
      <alignment horizontal="center" wrapText="1"/>
    </xf>
    <xf numFmtId="0" fontId="5" fillId="0" borderId="69" xfId="0" applyFont="1" applyFill="1" applyBorder="1" applyAlignment="1">
      <alignment horizontal="right"/>
    </xf>
    <xf numFmtId="0" fontId="5" fillId="0" borderId="30" xfId="0" applyFont="1" applyFill="1" applyBorder="1" applyAlignment="1">
      <alignment horizontal="right"/>
    </xf>
    <xf numFmtId="0" fontId="5" fillId="0" borderId="30" xfId="0" applyFont="1" applyFill="1" applyBorder="1" applyAlignment="1">
      <alignment horizontal="center" vertical="center"/>
    </xf>
    <xf numFmtId="0" fontId="61" fillId="0" borderId="63" xfId="0" applyFont="1" applyFill="1" applyBorder="1" applyAlignment="1">
      <alignment horizontal="center" wrapText="1"/>
    </xf>
    <xf numFmtId="0" fontId="61" fillId="0" borderId="28" xfId="0" applyFont="1" applyFill="1" applyBorder="1" applyAlignment="1">
      <alignment horizontal="center" wrapText="1"/>
    </xf>
    <xf numFmtId="0" fontId="61" fillId="0" borderId="66" xfId="0" applyFont="1" applyFill="1" applyBorder="1" applyAlignment="1">
      <alignment horizontal="center" wrapText="1"/>
    </xf>
    <xf numFmtId="0" fontId="5" fillId="0" borderId="94" xfId="0" applyFont="1" applyFill="1" applyBorder="1" applyAlignment="1">
      <alignment horizontal="right"/>
    </xf>
    <xf numFmtId="0" fontId="5" fillId="0" borderId="56" xfId="0" applyFont="1" applyFill="1" applyBorder="1" applyAlignment="1">
      <alignment horizontal="right"/>
    </xf>
    <xf numFmtId="0" fontId="5" fillId="0" borderId="56" xfId="0" applyFont="1" applyFill="1" applyBorder="1" applyAlignment="1">
      <alignment horizontal="center" vertical="center"/>
    </xf>
    <xf numFmtId="186" fontId="4" fillId="0" borderId="0" xfId="0" applyNumberFormat="1" applyFont="1" applyFill="1" applyAlignment="1">
      <alignment horizontal="center" vertical="center"/>
    </xf>
    <xf numFmtId="0" fontId="63" fillId="78" borderId="29" xfId="0" applyFont="1" applyFill="1" applyBorder="1" applyAlignment="1">
      <alignment horizontal="center" vertical="center"/>
    </xf>
    <xf numFmtId="0" fontId="63" fillId="78" borderId="28" xfId="0" applyFont="1" applyFill="1" applyBorder="1" applyAlignment="1">
      <alignment horizontal="center" vertical="center"/>
    </xf>
    <xf numFmtId="0" fontId="63" fillId="78" borderId="63" xfId="0" applyFont="1" applyFill="1" applyBorder="1" applyAlignment="1">
      <alignment horizontal="center" vertical="center"/>
    </xf>
    <xf numFmtId="189" fontId="18" fillId="16" borderId="92" xfId="0" applyNumberFormat="1" applyFont="1" applyFill="1" applyBorder="1" applyAlignment="1">
      <alignment horizontal="center" vertical="center" textRotation="90" wrapText="1" shrinkToFit="1"/>
    </xf>
    <xf numFmtId="189" fontId="18" fillId="16" borderId="55"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textRotation="90" wrapText="1" shrinkToFit="1"/>
    </xf>
    <xf numFmtId="186" fontId="18" fillId="16" borderId="24"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xf>
    <xf numFmtId="0" fontId="18" fillId="16" borderId="74" xfId="0" applyFont="1" applyFill="1" applyBorder="1" applyAlignment="1">
      <alignment horizontal="center"/>
    </xf>
    <xf numFmtId="0" fontId="18" fillId="16" borderId="0" xfId="0" applyFont="1" applyFill="1" applyBorder="1" applyAlignment="1">
      <alignment horizontal="center"/>
    </xf>
    <xf numFmtId="0" fontId="18" fillId="16" borderId="95" xfId="0" applyFont="1" applyFill="1" applyBorder="1" applyAlignment="1">
      <alignment horizontal="center"/>
    </xf>
    <xf numFmtId="189" fontId="18" fillId="16" borderId="91" xfId="0" applyNumberFormat="1" applyFont="1" applyFill="1" applyBorder="1" applyAlignment="1">
      <alignment horizontal="center" vertical="center" textRotation="90" wrapText="1" shrinkToFit="1"/>
    </xf>
    <xf numFmtId="189" fontId="18" fillId="16" borderId="24"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wrapText="1" shrinkToFit="1"/>
    </xf>
    <xf numFmtId="186" fontId="18" fillId="16" borderId="24" xfId="0" applyNumberFormat="1" applyFont="1" applyFill="1" applyBorder="1" applyAlignment="1">
      <alignment horizontal="center" vertical="center" wrapText="1" shrinkToFit="1"/>
    </xf>
    <xf numFmtId="186" fontId="18" fillId="16" borderId="93" xfId="0" applyNumberFormat="1" applyFont="1" applyFill="1" applyBorder="1" applyAlignment="1">
      <alignment horizontal="center" vertical="center" wrapText="1" shrinkToFit="1"/>
    </xf>
    <xf numFmtId="0" fontId="18" fillId="0" borderId="2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56" fillId="16" borderId="29" xfId="0" applyFont="1" applyFill="1" applyBorder="1" applyAlignment="1">
      <alignment horizontal="center"/>
    </xf>
    <xf numFmtId="0" fontId="56" fillId="16" borderId="28" xfId="0" applyFont="1" applyFill="1" applyBorder="1" applyAlignment="1">
      <alignment horizontal="center"/>
    </xf>
    <xf numFmtId="186" fontId="59" fillId="0" borderId="91" xfId="0" applyNumberFormat="1" applyFont="1" applyFill="1" applyBorder="1" applyAlignment="1">
      <alignment horizontal="center" vertical="center" textRotation="90" wrapText="1" shrinkToFit="1"/>
    </xf>
    <xf numFmtId="186" fontId="59" fillId="0" borderId="24" xfId="0" applyNumberFormat="1" applyFont="1" applyFill="1" applyBorder="1" applyAlignment="1">
      <alignment horizontal="center" vertical="center" textRotation="90" wrapText="1" shrinkToFit="1"/>
    </xf>
    <xf numFmtId="186" fontId="59" fillId="0" borderId="91" xfId="0" applyNumberFormat="1" applyFont="1" applyFill="1" applyBorder="1" applyAlignment="1">
      <alignment horizontal="center" vertical="center" wrapText="1" shrinkToFit="1"/>
    </xf>
    <xf numFmtId="186" fontId="59" fillId="0" borderId="93" xfId="0" applyNumberFormat="1" applyFont="1" applyFill="1" applyBorder="1" applyAlignment="1">
      <alignment horizontal="center" vertical="center" wrapText="1" shrinkToFit="1"/>
    </xf>
    <xf numFmtId="189" fontId="59" fillId="0" borderId="92" xfId="0" applyNumberFormat="1" applyFont="1" applyFill="1" applyBorder="1" applyAlignment="1">
      <alignment horizontal="center" vertical="center" textRotation="90" wrapText="1" shrinkToFit="1"/>
    </xf>
    <xf numFmtId="189" fontId="59" fillId="0" borderId="55" xfId="0" applyNumberFormat="1" applyFont="1" applyFill="1" applyBorder="1" applyAlignment="1">
      <alignment horizontal="center" vertical="center" textRotation="90" wrapText="1" shrinkToFit="1"/>
    </xf>
    <xf numFmtId="189" fontId="18" fillId="0" borderId="55" xfId="0" applyNumberFormat="1" applyFont="1" applyFill="1" applyBorder="1" applyAlignment="1">
      <alignment horizontal="center" vertical="center"/>
    </xf>
    <xf numFmtId="189" fontId="18" fillId="0" borderId="24" xfId="0" applyNumberFormat="1" applyFont="1" applyFill="1" applyBorder="1" applyAlignment="1">
      <alignment horizontal="center" vertical="center"/>
    </xf>
    <xf numFmtId="189" fontId="18" fillId="0" borderId="54" xfId="0" applyNumberFormat="1" applyFont="1" applyFill="1" applyBorder="1" applyAlignment="1">
      <alignment horizontal="center" vertical="center"/>
    </xf>
    <xf numFmtId="186" fontId="59" fillId="0" borderId="24" xfId="0" applyNumberFormat="1" applyFont="1" applyFill="1" applyBorder="1" applyAlignment="1">
      <alignment horizontal="center" vertical="center" wrapText="1" shrinkToFit="1"/>
    </xf>
    <xf numFmtId="186" fontId="59" fillId="0" borderId="91" xfId="0" applyNumberFormat="1" applyFont="1" applyFill="1" applyBorder="1" applyAlignment="1">
      <alignment horizontal="center" vertical="center"/>
    </xf>
    <xf numFmtId="189" fontId="59" fillId="0" borderId="91" xfId="0" applyNumberFormat="1" applyFont="1" applyFill="1" applyBorder="1" applyAlignment="1">
      <alignment horizontal="center" vertical="center" textRotation="90" wrapText="1" shrinkToFit="1"/>
    </xf>
    <xf numFmtId="189" fontId="59" fillId="0" borderId="24" xfId="0" applyNumberFormat="1" applyFont="1" applyFill="1" applyBorder="1" applyAlignment="1">
      <alignment horizontal="center" vertical="center" textRotation="90" wrapText="1" shrinkToFit="1"/>
    </xf>
    <xf numFmtId="0" fontId="18" fillId="16" borderId="63" xfId="0" applyFont="1" applyFill="1" applyBorder="1" applyAlignment="1">
      <alignment horizontal="center"/>
    </xf>
    <xf numFmtId="0" fontId="18" fillId="16" borderId="28" xfId="0" applyFont="1" applyFill="1" applyBorder="1" applyAlignment="1">
      <alignment horizontal="center"/>
    </xf>
    <xf numFmtId="0" fontId="18" fillId="16" borderId="62" xfId="0" applyFont="1" applyFill="1" applyBorder="1" applyAlignment="1">
      <alignment horizontal="center"/>
    </xf>
    <xf numFmtId="0" fontId="18" fillId="16" borderId="66" xfId="0" applyFont="1" applyFill="1" applyBorder="1" applyAlignment="1">
      <alignment horizontal="center"/>
    </xf>
  </cellXfs>
  <cellStyles count="1275">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xfId="198"/>
    <cellStyle name="20% - Izcēlums1 2" xfId="199"/>
    <cellStyle name="20% - Izcēlums2" xfId="200"/>
    <cellStyle name="20% - Izcēlums2 2" xfId="201"/>
    <cellStyle name="20% - Izcēlums3" xfId="202"/>
    <cellStyle name="20% - Izcēlums3 2" xfId="203"/>
    <cellStyle name="20% - Izcēlums4" xfId="204"/>
    <cellStyle name="20% - Izcēlums4 2" xfId="205"/>
    <cellStyle name="20% - Izcēlums5" xfId="206"/>
    <cellStyle name="20% - Izcēlums5 2" xfId="207"/>
    <cellStyle name="20% - Izcēlums6" xfId="208"/>
    <cellStyle name="20% - Izcēlums6 2" xfId="209"/>
    <cellStyle name="20% – rõhk1" xfId="210"/>
    <cellStyle name="20% – rõhk2" xfId="211"/>
    <cellStyle name="20% – rõhk3" xfId="212"/>
    <cellStyle name="20% – rõhk4" xfId="213"/>
    <cellStyle name="20% – rõhk5" xfId="214"/>
    <cellStyle name="20% – rõhk6" xfId="215"/>
    <cellStyle name="20% no 1. izcēluma" xfId="216"/>
    <cellStyle name="20% no 1. izcēluma 2" xfId="217"/>
    <cellStyle name="20% no 2. izcēluma" xfId="218"/>
    <cellStyle name="20% no 2. izcēluma 2" xfId="219"/>
    <cellStyle name="20% no 3. izcēluma" xfId="220"/>
    <cellStyle name="20% no 3. izcēluma 2" xfId="221"/>
    <cellStyle name="20% no 4. izcēluma" xfId="222"/>
    <cellStyle name="20% no 4. izcēluma 2" xfId="223"/>
    <cellStyle name="20% no 5. izcēluma" xfId="224"/>
    <cellStyle name="20% no 5. izcēluma 2" xfId="225"/>
    <cellStyle name="20% no 6. izcēluma" xfId="226"/>
    <cellStyle name="20% no 6. izcēluma 2" xfId="227"/>
    <cellStyle name="3. izcēlums " xfId="228"/>
    <cellStyle name="3. izcēlums  2" xfId="229"/>
    <cellStyle name="4. izcēlums" xfId="230"/>
    <cellStyle name="4. izcēlums 2" xfId="231"/>
    <cellStyle name="40% - Accent1" xfId="232"/>
    <cellStyle name="40% - Accent1 10" xfId="233"/>
    <cellStyle name="40% - Accent1 2" xfId="234"/>
    <cellStyle name="40% - Accent1 2 2" xfId="235"/>
    <cellStyle name="40% - Accent1 2 3" xfId="236"/>
    <cellStyle name="40% - Accent1 2 4" xfId="237"/>
    <cellStyle name="40% - Accent1 2 5" xfId="238"/>
    <cellStyle name="40% - Accent1 3" xfId="239"/>
    <cellStyle name="40% - Accent1 4" xfId="240"/>
    <cellStyle name="40% - Accent1 5" xfId="241"/>
    <cellStyle name="40% - Accent1 6" xfId="242"/>
    <cellStyle name="40% - Accent1 7" xfId="243"/>
    <cellStyle name="40% - Accent1 8" xfId="244"/>
    <cellStyle name="40% - Accent1 9" xfId="245"/>
    <cellStyle name="40% - Accent2" xfId="246"/>
    <cellStyle name="40% - Accent2 10" xfId="247"/>
    <cellStyle name="40% - Accent2 2" xfId="248"/>
    <cellStyle name="40% - Accent2 2 2" xfId="249"/>
    <cellStyle name="40% - Accent2 2 3" xfId="250"/>
    <cellStyle name="40% - Accent2 2 4" xfId="251"/>
    <cellStyle name="40% - Accent2 2 5" xfId="252"/>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260"/>
    <cellStyle name="40% - Accent3 10" xfId="261"/>
    <cellStyle name="40% - Accent3 11" xfId="262"/>
    <cellStyle name="40% - Accent3 12" xfId="263"/>
    <cellStyle name="40% - Accent3 13" xfId="264"/>
    <cellStyle name="40% - Accent3 14" xfId="265"/>
    <cellStyle name="40% - Accent3 15" xfId="266"/>
    <cellStyle name="40% - Accent3 16" xfId="267"/>
    <cellStyle name="40% - Accent3 17" xfId="268"/>
    <cellStyle name="40% - Accent3 18" xfId="269"/>
    <cellStyle name="40% - Accent3 19" xfId="270"/>
    <cellStyle name="40% - Accent3 2" xfId="271"/>
    <cellStyle name="40% - Accent3 2 2" xfId="272"/>
    <cellStyle name="40% - Accent3 2 3" xfId="273"/>
    <cellStyle name="40% - Accent3 2 4" xfId="274"/>
    <cellStyle name="40% - Accent3 20" xfId="275"/>
    <cellStyle name="40% - Accent3 21" xfId="276"/>
    <cellStyle name="40% - Accent3 22" xfId="277"/>
    <cellStyle name="40% - Accent3 23" xfId="278"/>
    <cellStyle name="40% - Accent3 24" xfId="279"/>
    <cellStyle name="40% - Accent3 25" xfId="280"/>
    <cellStyle name="40% - Accent3 3" xfId="281"/>
    <cellStyle name="40% - Accent3 3 2" xfId="282"/>
    <cellStyle name="40% - Accent3 3 3" xfId="283"/>
    <cellStyle name="40% - Accent3 4" xfId="284"/>
    <cellStyle name="40% - Accent3 4 2" xfId="285"/>
    <cellStyle name="40% - Accent3 4 3" xfId="286"/>
    <cellStyle name="40% - Accent3 5" xfId="287"/>
    <cellStyle name="40% - Accent3 5 2" xfId="288"/>
    <cellStyle name="40% - Accent3 5 3" xfId="289"/>
    <cellStyle name="40% - Accent3 6" xfId="290"/>
    <cellStyle name="40% - Accent3 6 2" xfId="291"/>
    <cellStyle name="40% - Accent3 6 3" xfId="292"/>
    <cellStyle name="40% - Accent3 7" xfId="293"/>
    <cellStyle name="40% - Accent3 7 2" xfId="294"/>
    <cellStyle name="40% - Accent3 8" xfId="295"/>
    <cellStyle name="40% - Accent3 9" xfId="296"/>
    <cellStyle name="40% - Accent4" xfId="297"/>
    <cellStyle name="40% - Accent4 10" xfId="298"/>
    <cellStyle name="40% - Accent4 11" xfId="299"/>
    <cellStyle name="40% - Accent4 12" xfId="300"/>
    <cellStyle name="40% - Accent4 13" xfId="301"/>
    <cellStyle name="40% - Accent4 14" xfId="302"/>
    <cellStyle name="40% - Accent4 15" xfId="303"/>
    <cellStyle name="40% - Accent4 16" xfId="304"/>
    <cellStyle name="40% - Accent4 17" xfId="305"/>
    <cellStyle name="40% - Accent4 18" xfId="306"/>
    <cellStyle name="40% - Accent4 19" xfId="307"/>
    <cellStyle name="40% - Accent4 2" xfId="308"/>
    <cellStyle name="40% - Accent4 2 2" xfId="309"/>
    <cellStyle name="40% - Accent4 2 3" xfId="310"/>
    <cellStyle name="40% - Accent4 2 4" xfId="311"/>
    <cellStyle name="40% - Accent4 2 5" xfId="312"/>
    <cellStyle name="40% - Accent4 20" xfId="313"/>
    <cellStyle name="40% - Accent4 21" xfId="314"/>
    <cellStyle name="40% - Accent4 22" xfId="315"/>
    <cellStyle name="40% - Accent4 23" xfId="316"/>
    <cellStyle name="40% - Accent4 24" xfId="317"/>
    <cellStyle name="40% - Accent4 25" xfId="318"/>
    <cellStyle name="40% - Accent4 3" xfId="319"/>
    <cellStyle name="40% - Accent4 3 2" xfId="320"/>
    <cellStyle name="40% - Accent4 3 3" xfId="321"/>
    <cellStyle name="40% - Accent4 4" xfId="322"/>
    <cellStyle name="40% - Accent4 4 2" xfId="323"/>
    <cellStyle name="40% - Accent4 4 3" xfId="324"/>
    <cellStyle name="40% - Accent4 5" xfId="325"/>
    <cellStyle name="40% - Accent4 5 2" xfId="326"/>
    <cellStyle name="40% - Accent4 5 3" xfId="327"/>
    <cellStyle name="40% - Accent4 6" xfId="328"/>
    <cellStyle name="40% - Accent4 6 2" xfId="329"/>
    <cellStyle name="40% - Accent4 6 3" xfId="330"/>
    <cellStyle name="40% - Accent4 7" xfId="331"/>
    <cellStyle name="40% - Accent4 7 2" xfId="332"/>
    <cellStyle name="40% - Accent4 8" xfId="333"/>
    <cellStyle name="40% - Accent4 9" xfId="334"/>
    <cellStyle name="40% - Accent5" xfId="335"/>
    <cellStyle name="40% - Accent5 10" xfId="336"/>
    <cellStyle name="40% - Accent5 2" xfId="337"/>
    <cellStyle name="40% - Accent5 2 2" xfId="338"/>
    <cellStyle name="40% - Accent5 2 3" xfId="339"/>
    <cellStyle name="40% - Accent5 2 4" xfId="340"/>
    <cellStyle name="40% - Accent5 2 5" xfId="341"/>
    <cellStyle name="40% - Accent5 3" xfId="342"/>
    <cellStyle name="40% - Accent5 4" xfId="343"/>
    <cellStyle name="40% - Accent5 5" xfId="344"/>
    <cellStyle name="40% - Accent5 6" xfId="345"/>
    <cellStyle name="40% - Accent5 7" xfId="346"/>
    <cellStyle name="40% - Accent5 8" xfId="347"/>
    <cellStyle name="40% - Accent5 9" xfId="348"/>
    <cellStyle name="40% - Accent6" xfId="349"/>
    <cellStyle name="40% - Accent6 10" xfId="350"/>
    <cellStyle name="40% - Accent6 2" xfId="351"/>
    <cellStyle name="40% - Accent6 2 2" xfId="352"/>
    <cellStyle name="40% - Accent6 2 3" xfId="353"/>
    <cellStyle name="40% - Accent6 2 4" xfId="354"/>
    <cellStyle name="40% - Accent6 2 5" xfId="355"/>
    <cellStyle name="40% - Accent6 3" xfId="356"/>
    <cellStyle name="40% - Accent6 4" xfId="357"/>
    <cellStyle name="40% - Accent6 5" xfId="358"/>
    <cellStyle name="40% - Accent6 6" xfId="359"/>
    <cellStyle name="40% - Accent6 7" xfId="360"/>
    <cellStyle name="40% - Accent6 8" xfId="361"/>
    <cellStyle name="40% - Accent6 9" xfId="362"/>
    <cellStyle name="40% - Izcēlums1" xfId="363"/>
    <cellStyle name="40% - Izcēlums1 2" xfId="364"/>
    <cellStyle name="40% - Izcēlums2" xfId="365"/>
    <cellStyle name="40% - Izcēlums2 2" xfId="366"/>
    <cellStyle name="40% - Izcēlums3" xfId="367"/>
    <cellStyle name="40% - Izcēlums3 2" xfId="368"/>
    <cellStyle name="40% - Izcēlums4" xfId="369"/>
    <cellStyle name="40% - Izcēlums4 2" xfId="370"/>
    <cellStyle name="40% - Izcēlums5" xfId="371"/>
    <cellStyle name="40% - Izcēlums5 2" xfId="372"/>
    <cellStyle name="40% - Izcēlums6" xfId="373"/>
    <cellStyle name="40% - Izcēlums6 2" xfId="374"/>
    <cellStyle name="40% – rõhk1" xfId="375"/>
    <cellStyle name="40% – rõhk2" xfId="376"/>
    <cellStyle name="40% – rõhk3" xfId="377"/>
    <cellStyle name="40% – rõhk4" xfId="378"/>
    <cellStyle name="40% – rõhk5" xfId="379"/>
    <cellStyle name="40% – rõhk6" xfId="380"/>
    <cellStyle name="40% no 1. izcēluma" xfId="381"/>
    <cellStyle name="40% no 1. izcēluma 2" xfId="382"/>
    <cellStyle name="40% no 2. izcēluma" xfId="383"/>
    <cellStyle name="40% no 2. izcēluma 2" xfId="384"/>
    <cellStyle name="40% no 3. izcēluma" xfId="385"/>
    <cellStyle name="40% no 3. izcēluma 2" xfId="386"/>
    <cellStyle name="40% no 4. izcēluma" xfId="387"/>
    <cellStyle name="40% no 4. izcēluma 2" xfId="388"/>
    <cellStyle name="40% no 5. izcēluma" xfId="389"/>
    <cellStyle name="40% no 5. izcēluma 2" xfId="390"/>
    <cellStyle name="40% no 6. izcēluma" xfId="391"/>
    <cellStyle name="40% no 6. izcēluma 2" xfId="392"/>
    <cellStyle name="5. izcēlums" xfId="393"/>
    <cellStyle name="5. izcēlums 2" xfId="394"/>
    <cellStyle name="6. izcēlums" xfId="395"/>
    <cellStyle name="6. izcēlums 2" xfId="396"/>
    <cellStyle name="60% - Accent1" xfId="397"/>
    <cellStyle name="60% - Accent1 10" xfId="398"/>
    <cellStyle name="60% - Accent1 2" xfId="399"/>
    <cellStyle name="60% - Accent1 2 2" xfId="400"/>
    <cellStyle name="60% - Accent1 2 3" xfId="401"/>
    <cellStyle name="60% - Accent1 2 4" xfId="402"/>
    <cellStyle name="60% - Accent1 2 5" xfId="403"/>
    <cellStyle name="60% - Accent1 3" xfId="404"/>
    <cellStyle name="60% - Accent1 4" xfId="405"/>
    <cellStyle name="60% - Accent1 5" xfId="406"/>
    <cellStyle name="60% - Accent1 6" xfId="407"/>
    <cellStyle name="60% - Accent1 7" xfId="408"/>
    <cellStyle name="60% - Accent1 8" xfId="409"/>
    <cellStyle name="60% - Accent1 9" xfId="410"/>
    <cellStyle name="60% - Accent2" xfId="411"/>
    <cellStyle name="60% - Accent2 10" xfId="412"/>
    <cellStyle name="60% - Accent2 2" xfId="413"/>
    <cellStyle name="60% - Accent2 2 2" xfId="414"/>
    <cellStyle name="60% - Accent2 2 3" xfId="415"/>
    <cellStyle name="60% - Accent2 2 4" xfId="416"/>
    <cellStyle name="60% - Accent2 2 5" xfId="417"/>
    <cellStyle name="60% - Accent2 3" xfId="418"/>
    <cellStyle name="60% - Accent2 4" xfId="419"/>
    <cellStyle name="60% - Accent2 5" xfId="420"/>
    <cellStyle name="60% - Accent2 6" xfId="421"/>
    <cellStyle name="60% - Accent2 7" xfId="422"/>
    <cellStyle name="60% - Accent2 8" xfId="423"/>
    <cellStyle name="60% - Accent2 9" xfId="424"/>
    <cellStyle name="60% - Accent3" xfId="425"/>
    <cellStyle name="60% - Accent3 10" xfId="426"/>
    <cellStyle name="60% - Accent3 11" xfId="427"/>
    <cellStyle name="60% - Accent3 12" xfId="428"/>
    <cellStyle name="60% - Accent3 13" xfId="429"/>
    <cellStyle name="60% - Accent3 14" xfId="430"/>
    <cellStyle name="60% - Accent3 15" xfId="431"/>
    <cellStyle name="60% - Accent3 16" xfId="432"/>
    <cellStyle name="60% - Accent3 17" xfId="433"/>
    <cellStyle name="60% - Accent3 18" xfId="434"/>
    <cellStyle name="60% - Accent3 19" xfId="435"/>
    <cellStyle name="60% - Accent3 2" xfId="436"/>
    <cellStyle name="60% - Accent3 2 2" xfId="437"/>
    <cellStyle name="60% - Accent3 2 3" xfId="438"/>
    <cellStyle name="60% - Accent3 2 4" xfId="439"/>
    <cellStyle name="60% - Accent3 20" xfId="440"/>
    <cellStyle name="60% - Accent3 21" xfId="441"/>
    <cellStyle name="60% - Accent3 22" xfId="442"/>
    <cellStyle name="60% - Accent3 23" xfId="443"/>
    <cellStyle name="60% - Accent3 24" xfId="444"/>
    <cellStyle name="60% - Accent3 25" xfId="445"/>
    <cellStyle name="60% - Accent3 3" xfId="446"/>
    <cellStyle name="60% - Accent3 3 2" xfId="447"/>
    <cellStyle name="60% - Accent3 3 3" xfId="448"/>
    <cellStyle name="60% - Accent3 4" xfId="449"/>
    <cellStyle name="60% - Accent3 4 2" xfId="450"/>
    <cellStyle name="60% - Accent3 4 3" xfId="451"/>
    <cellStyle name="60% - Accent3 5" xfId="452"/>
    <cellStyle name="60% - Accent3 5 2" xfId="453"/>
    <cellStyle name="60% - Accent3 5 3" xfId="454"/>
    <cellStyle name="60% - Accent3 6" xfId="455"/>
    <cellStyle name="60% - Accent3 6 2" xfId="456"/>
    <cellStyle name="60% - Accent3 6 3" xfId="457"/>
    <cellStyle name="60% - Accent3 7" xfId="458"/>
    <cellStyle name="60% - Accent3 7 2" xfId="459"/>
    <cellStyle name="60% - Accent3 8" xfId="460"/>
    <cellStyle name="60% - Accent3 9" xfId="461"/>
    <cellStyle name="60% - Accent4" xfId="462"/>
    <cellStyle name="60% - Accent4 10" xfId="463"/>
    <cellStyle name="60% - Accent4 2" xfId="464"/>
    <cellStyle name="60% - Accent4 2 2" xfId="465"/>
    <cellStyle name="60% - Accent4 2 3" xfId="466"/>
    <cellStyle name="60% - Accent4 2 4" xfId="467"/>
    <cellStyle name="60% - Accent4 2 5" xfId="468"/>
    <cellStyle name="60% - Accent4 3" xfId="469"/>
    <cellStyle name="60% - Accent4 4" xfId="470"/>
    <cellStyle name="60% - Accent4 5" xfId="471"/>
    <cellStyle name="60% - Accent4 6" xfId="472"/>
    <cellStyle name="60% - Accent4 7" xfId="473"/>
    <cellStyle name="60% - Accent4 8" xfId="474"/>
    <cellStyle name="60% - Accent4 9" xfId="475"/>
    <cellStyle name="60% - Accent5" xfId="476"/>
    <cellStyle name="60% - Accent5 10" xfId="477"/>
    <cellStyle name="60% - Accent5 2" xfId="478"/>
    <cellStyle name="60% - Accent5 2 2" xfId="479"/>
    <cellStyle name="60% - Accent5 2 3" xfId="480"/>
    <cellStyle name="60% - Accent5 2 4" xfId="481"/>
    <cellStyle name="60% - Accent5 2 5" xfId="482"/>
    <cellStyle name="60% - Accent5 3" xfId="483"/>
    <cellStyle name="60% - Accent5 4" xfId="484"/>
    <cellStyle name="60% - Accent5 5" xfId="485"/>
    <cellStyle name="60% - Accent5 6" xfId="486"/>
    <cellStyle name="60% - Accent5 7" xfId="487"/>
    <cellStyle name="60% - Accent5 8" xfId="488"/>
    <cellStyle name="60% - Accent5 9" xfId="489"/>
    <cellStyle name="60% - Accent6" xfId="490"/>
    <cellStyle name="60% - Accent6 10" xfId="491"/>
    <cellStyle name="60% - Accent6 2" xfId="492"/>
    <cellStyle name="60% - Accent6 2 2" xfId="493"/>
    <cellStyle name="60% - Accent6 2 3" xfId="494"/>
    <cellStyle name="60% - Accent6 2 4" xfId="495"/>
    <cellStyle name="60% - Accent6 2 5" xfId="496"/>
    <cellStyle name="60% - Accent6 3" xfId="497"/>
    <cellStyle name="60% - Accent6 4" xfId="498"/>
    <cellStyle name="60% - Accent6 5" xfId="499"/>
    <cellStyle name="60% - Accent6 6" xfId="500"/>
    <cellStyle name="60% - Accent6 7" xfId="501"/>
    <cellStyle name="60% - Accent6 8" xfId="502"/>
    <cellStyle name="60% - Accent6 9" xfId="503"/>
    <cellStyle name="60% - Izcēlums1" xfId="504"/>
    <cellStyle name="60% - Izcēlums1 2" xfId="505"/>
    <cellStyle name="60% - Izcēlums2" xfId="506"/>
    <cellStyle name="60% - Izcēlums2 2" xfId="507"/>
    <cellStyle name="60% - Izcēlums3" xfId="508"/>
    <cellStyle name="60% - Izcēlums3 2" xfId="509"/>
    <cellStyle name="60% - Izcēlums4" xfId="510"/>
    <cellStyle name="60% - Izcēlums4 2" xfId="511"/>
    <cellStyle name="60% - Izcēlums5" xfId="512"/>
    <cellStyle name="60% - Izcēlums5 2" xfId="513"/>
    <cellStyle name="60% - Izcēlums6" xfId="514"/>
    <cellStyle name="60% - Izcēlums6 2" xfId="515"/>
    <cellStyle name="60% – rõhk1" xfId="516"/>
    <cellStyle name="60% – rõhk2" xfId="517"/>
    <cellStyle name="60% – rõhk3" xfId="518"/>
    <cellStyle name="60% – rõhk4" xfId="519"/>
    <cellStyle name="60% – rõhk5" xfId="520"/>
    <cellStyle name="60% – rõhk6" xfId="521"/>
    <cellStyle name="60% no 1. izcēluma" xfId="522"/>
    <cellStyle name="60% no 1. izcēluma 2" xfId="523"/>
    <cellStyle name="60% no 2. izcēluma" xfId="524"/>
    <cellStyle name="60% no 2. izcēluma 2" xfId="525"/>
    <cellStyle name="60% no 3. izcēluma" xfId="526"/>
    <cellStyle name="60% no 3. izcēluma 2" xfId="527"/>
    <cellStyle name="60% no 4. izcēluma" xfId="528"/>
    <cellStyle name="60% no 4. izcēluma 2" xfId="529"/>
    <cellStyle name="60% no 5. izcēluma" xfId="530"/>
    <cellStyle name="60% no 5. izcēluma 2" xfId="531"/>
    <cellStyle name="60% no 6. izcēluma" xfId="532"/>
    <cellStyle name="60% no 6. izcēluma 2" xfId="533"/>
    <cellStyle name="Accent1" xfId="534"/>
    <cellStyle name="Accent1 10" xfId="535"/>
    <cellStyle name="Accent1 2" xfId="536"/>
    <cellStyle name="Accent1 2 2" xfId="537"/>
    <cellStyle name="Accent1 2 3" xfId="538"/>
    <cellStyle name="Accent1 2 4" xfId="539"/>
    <cellStyle name="Accent1 2 5" xfId="540"/>
    <cellStyle name="Accent1 3" xfId="541"/>
    <cellStyle name="Accent1 4" xfId="542"/>
    <cellStyle name="Accent1 5" xfId="543"/>
    <cellStyle name="Accent1 6" xfId="544"/>
    <cellStyle name="Accent1 7" xfId="545"/>
    <cellStyle name="Accent1 8" xfId="546"/>
    <cellStyle name="Accent1 9" xfId="547"/>
    <cellStyle name="Accent2" xfId="548"/>
    <cellStyle name="Accent2 10" xfId="549"/>
    <cellStyle name="Accent2 2" xfId="550"/>
    <cellStyle name="Accent2 2 2" xfId="551"/>
    <cellStyle name="Accent2 2 3" xfId="552"/>
    <cellStyle name="Accent2 2 4" xfId="553"/>
    <cellStyle name="Accent2 2 5" xfId="554"/>
    <cellStyle name="Accent2 3" xfId="555"/>
    <cellStyle name="Accent2 4" xfId="556"/>
    <cellStyle name="Accent2 5" xfId="557"/>
    <cellStyle name="Accent2 6" xfId="558"/>
    <cellStyle name="Accent2 7" xfId="559"/>
    <cellStyle name="Accent2 8" xfId="560"/>
    <cellStyle name="Accent2 9" xfId="561"/>
    <cellStyle name="Accent3" xfId="562"/>
    <cellStyle name="Accent3 10" xfId="563"/>
    <cellStyle name="Accent3 2" xfId="564"/>
    <cellStyle name="Accent3 2 2" xfId="565"/>
    <cellStyle name="Accent3 2 3" xfId="566"/>
    <cellStyle name="Accent3 2 4" xfId="567"/>
    <cellStyle name="Accent3 2 5" xfId="568"/>
    <cellStyle name="Accent3 3" xfId="569"/>
    <cellStyle name="Accent3 4" xfId="570"/>
    <cellStyle name="Accent3 5" xfId="571"/>
    <cellStyle name="Accent3 6" xfId="572"/>
    <cellStyle name="Accent3 7" xfId="573"/>
    <cellStyle name="Accent3 8" xfId="574"/>
    <cellStyle name="Accent3 9" xfId="575"/>
    <cellStyle name="Accent4" xfId="576"/>
    <cellStyle name="Accent4 10" xfId="577"/>
    <cellStyle name="Accent4 2" xfId="578"/>
    <cellStyle name="Accent4 2 2" xfId="579"/>
    <cellStyle name="Accent4 2 3" xfId="580"/>
    <cellStyle name="Accent4 2 4" xfId="581"/>
    <cellStyle name="Accent4 2 5" xfId="582"/>
    <cellStyle name="Accent4 3" xfId="583"/>
    <cellStyle name="Accent4 4" xfId="584"/>
    <cellStyle name="Accent4 5" xfId="585"/>
    <cellStyle name="Accent4 6" xfId="586"/>
    <cellStyle name="Accent4 7" xfId="587"/>
    <cellStyle name="Accent4 8" xfId="588"/>
    <cellStyle name="Accent4 9" xfId="589"/>
    <cellStyle name="Accent5" xfId="590"/>
    <cellStyle name="Accent5 10" xfId="591"/>
    <cellStyle name="Accent5 2" xfId="592"/>
    <cellStyle name="Accent5 2 2" xfId="593"/>
    <cellStyle name="Accent5 2 3" xfId="594"/>
    <cellStyle name="Accent5 2 4" xfId="595"/>
    <cellStyle name="Accent5 2 5" xfId="596"/>
    <cellStyle name="Accent5 3" xfId="597"/>
    <cellStyle name="Accent5 4" xfId="598"/>
    <cellStyle name="Accent5 5" xfId="599"/>
    <cellStyle name="Accent5 6" xfId="600"/>
    <cellStyle name="Accent5 7" xfId="601"/>
    <cellStyle name="Accent5 8" xfId="602"/>
    <cellStyle name="Accent5 9" xfId="603"/>
    <cellStyle name="Accent6" xfId="604"/>
    <cellStyle name="Accent6 10" xfId="605"/>
    <cellStyle name="Accent6 2" xfId="606"/>
    <cellStyle name="Accent6 2 2" xfId="607"/>
    <cellStyle name="Accent6 2 3" xfId="608"/>
    <cellStyle name="Accent6 2 4" xfId="609"/>
    <cellStyle name="Accent6 2 5" xfId="610"/>
    <cellStyle name="Accent6 3" xfId="611"/>
    <cellStyle name="Accent6 4" xfId="612"/>
    <cellStyle name="Accent6 5" xfId="613"/>
    <cellStyle name="Accent6 6" xfId="614"/>
    <cellStyle name="Accent6 7" xfId="615"/>
    <cellStyle name="Accent6 8" xfId="616"/>
    <cellStyle name="Accent6 9" xfId="617"/>
    <cellStyle name="Aprēķināšana" xfId="618"/>
    <cellStyle name="Aprēķināšana 2" xfId="619"/>
    <cellStyle name="Arvutus" xfId="620"/>
    <cellStyle name="Atdalītāji_862_Elizabetes_21A_rekonstrukcija" xfId="621"/>
    <cellStyle name="Bad" xfId="622"/>
    <cellStyle name="Bad 10" xfId="623"/>
    <cellStyle name="Bad 2" xfId="624"/>
    <cellStyle name="Bad 2 2" xfId="625"/>
    <cellStyle name="Bad 2 3" xfId="626"/>
    <cellStyle name="Bad 2 4" xfId="627"/>
    <cellStyle name="Bad 2 5" xfId="628"/>
    <cellStyle name="Bad 3" xfId="629"/>
    <cellStyle name="Bad 4" xfId="630"/>
    <cellStyle name="Bad 5" xfId="631"/>
    <cellStyle name="Bad 6" xfId="632"/>
    <cellStyle name="Bad 7" xfId="633"/>
    <cellStyle name="Bad 8" xfId="634"/>
    <cellStyle name="Bad 9" xfId="635"/>
    <cellStyle name="Brīdinājuma teksts" xfId="636"/>
    <cellStyle name="Brīdinājuma teksts 2" xfId="637"/>
    <cellStyle name="Calculation" xfId="638"/>
    <cellStyle name="Calculation 10" xfId="639"/>
    <cellStyle name="Calculation 11" xfId="640"/>
    <cellStyle name="Calculation 12" xfId="641"/>
    <cellStyle name="Calculation 13" xfId="642"/>
    <cellStyle name="Calculation 14" xfId="643"/>
    <cellStyle name="Calculation 15" xfId="644"/>
    <cellStyle name="Calculation 16" xfId="645"/>
    <cellStyle name="Calculation 17" xfId="646"/>
    <cellStyle name="Calculation 18" xfId="647"/>
    <cellStyle name="Calculation 19" xfId="648"/>
    <cellStyle name="Calculation 2" xfId="649"/>
    <cellStyle name="Calculation 2 2" xfId="650"/>
    <cellStyle name="Calculation 2 3" xfId="651"/>
    <cellStyle name="Calculation 2 4" xfId="652"/>
    <cellStyle name="Calculation 20" xfId="653"/>
    <cellStyle name="Calculation 21" xfId="654"/>
    <cellStyle name="Calculation 22" xfId="655"/>
    <cellStyle name="Calculation 23" xfId="656"/>
    <cellStyle name="Calculation 24" xfId="657"/>
    <cellStyle name="Calculation 25" xfId="658"/>
    <cellStyle name="Calculation 3" xfId="659"/>
    <cellStyle name="Calculation 3 2" xfId="660"/>
    <cellStyle name="Calculation 3 3" xfId="661"/>
    <cellStyle name="Calculation 4" xfId="662"/>
    <cellStyle name="Calculation 4 2" xfId="663"/>
    <cellStyle name="Calculation 4 3" xfId="664"/>
    <cellStyle name="Calculation 5" xfId="665"/>
    <cellStyle name="Calculation 5 2" xfId="666"/>
    <cellStyle name="Calculation 5 3" xfId="667"/>
    <cellStyle name="Calculation 6" xfId="668"/>
    <cellStyle name="Calculation 6 2" xfId="669"/>
    <cellStyle name="Calculation 6 3" xfId="670"/>
    <cellStyle name="Calculation 7" xfId="671"/>
    <cellStyle name="Calculation 7 2" xfId="672"/>
    <cellStyle name="Calculation 8" xfId="673"/>
    <cellStyle name="Calculation 9" xfId="674"/>
    <cellStyle name="Check Cell" xfId="675"/>
    <cellStyle name="Check Cell 10" xfId="676"/>
    <cellStyle name="Check Cell 2" xfId="677"/>
    <cellStyle name="Check Cell 2 2" xfId="678"/>
    <cellStyle name="Check Cell 2 3" xfId="679"/>
    <cellStyle name="Check Cell 2 4" xfId="680"/>
    <cellStyle name="Check Cell 2 5" xfId="681"/>
    <cellStyle name="Check Cell 3" xfId="682"/>
    <cellStyle name="Check Cell 4" xfId="683"/>
    <cellStyle name="Check Cell 5" xfId="684"/>
    <cellStyle name="Check Cell 6" xfId="685"/>
    <cellStyle name="Check Cell 7" xfId="686"/>
    <cellStyle name="Check Cell 8" xfId="687"/>
    <cellStyle name="Check Cell 9" xfId="688"/>
    <cellStyle name="Comma" xfId="689"/>
    <cellStyle name="Comma [0]" xfId="690"/>
    <cellStyle name="Comma 10" xfId="691"/>
    <cellStyle name="Comma 10 2" xfId="692"/>
    <cellStyle name="Comma 11" xfId="693"/>
    <cellStyle name="Comma 11 2" xfId="694"/>
    <cellStyle name="Comma 12" xfId="695"/>
    <cellStyle name="Comma 12 2" xfId="696"/>
    <cellStyle name="Comma 13" xfId="697"/>
    <cellStyle name="Comma 13 2" xfId="698"/>
    <cellStyle name="Comma 14" xfId="699"/>
    <cellStyle name="Comma 14 2" xfId="700"/>
    <cellStyle name="Comma 15" xfId="701"/>
    <cellStyle name="Comma 15 2" xfId="702"/>
    <cellStyle name="Comma 16" xfId="703"/>
    <cellStyle name="Comma 16 2" xfId="704"/>
    <cellStyle name="Comma 17" xfId="705"/>
    <cellStyle name="Comma 17 2" xfId="706"/>
    <cellStyle name="Comma 18" xfId="707"/>
    <cellStyle name="Comma 18 2" xfId="708"/>
    <cellStyle name="Comma 19" xfId="709"/>
    <cellStyle name="Comma 19 2" xfId="710"/>
    <cellStyle name="Comma 2" xfId="711"/>
    <cellStyle name="Comma 2 2" xfId="712"/>
    <cellStyle name="Comma 2 2 2" xfId="713"/>
    <cellStyle name="Comma 2 2 2 2" xfId="714"/>
    <cellStyle name="Comma 2 2 3" xfId="715"/>
    <cellStyle name="Comma 2 3" xfId="716"/>
    <cellStyle name="Comma 2 3 2" xfId="717"/>
    <cellStyle name="Comma 2 3 3" xfId="718"/>
    <cellStyle name="Comma 2 4" xfId="719"/>
    <cellStyle name="Comma 2 5" xfId="720"/>
    <cellStyle name="Comma 2 5 2" xfId="721"/>
    <cellStyle name="Comma 2 6" xfId="722"/>
    <cellStyle name="Comma 2_AR" xfId="723"/>
    <cellStyle name="Comma 20" xfId="724"/>
    <cellStyle name="Comma 20 2" xfId="725"/>
    <cellStyle name="Comma 21" xfId="726"/>
    <cellStyle name="Comma 21 2" xfId="727"/>
    <cellStyle name="Comma 22" xfId="728"/>
    <cellStyle name="Comma 22 2" xfId="729"/>
    <cellStyle name="Comma 23" xfId="730"/>
    <cellStyle name="Comma 24" xfId="731"/>
    <cellStyle name="Comma 25" xfId="732"/>
    <cellStyle name="Comma 26" xfId="733"/>
    <cellStyle name="Comma 27" xfId="734"/>
    <cellStyle name="Comma 28" xfId="735"/>
    <cellStyle name="Comma 29" xfId="736"/>
    <cellStyle name="Comma 3" xfId="737"/>
    <cellStyle name="Comma 3 2" xfId="738"/>
    <cellStyle name="Comma 3 2 2" xfId="739"/>
    <cellStyle name="Comma 3 3" xfId="740"/>
    <cellStyle name="Comma 3 3 2" xfId="741"/>
    <cellStyle name="Comma 30" xfId="742"/>
    <cellStyle name="Comma 31" xfId="743"/>
    <cellStyle name="Comma 32" xfId="744"/>
    <cellStyle name="Comma 33" xfId="745"/>
    <cellStyle name="Comma 34" xfId="746"/>
    <cellStyle name="Comma 35" xfId="747"/>
    <cellStyle name="Comma 36" xfId="748"/>
    <cellStyle name="Comma 37" xfId="749"/>
    <cellStyle name="Comma 38" xfId="750"/>
    <cellStyle name="Comma 39" xfId="751"/>
    <cellStyle name="Comma 4" xfId="752"/>
    <cellStyle name="Comma 4 2" xfId="753"/>
    <cellStyle name="Comma 4 3" xfId="754"/>
    <cellStyle name="Comma 4 4" xfId="755"/>
    <cellStyle name="Comma 4 4 2" xfId="756"/>
    <cellStyle name="Comma 4 5" xfId="757"/>
    <cellStyle name="Comma 4 6" xfId="758"/>
    <cellStyle name="Comma 40" xfId="759"/>
    <cellStyle name="Comma 41" xfId="760"/>
    <cellStyle name="Comma 42" xfId="761"/>
    <cellStyle name="Comma 43" xfId="762"/>
    <cellStyle name="Comma 44" xfId="763"/>
    <cellStyle name="Comma 45" xfId="764"/>
    <cellStyle name="Comma 46" xfId="765"/>
    <cellStyle name="Comma 46 2" xfId="766"/>
    <cellStyle name="Comma 47" xfId="767"/>
    <cellStyle name="Comma 48" xfId="768"/>
    <cellStyle name="Comma 5" xfId="769"/>
    <cellStyle name="Comma 5 2" xfId="770"/>
    <cellStyle name="Comma 5 3" xfId="771"/>
    <cellStyle name="Comma 5 4" xfId="772"/>
    <cellStyle name="Comma 5 4 2" xfId="773"/>
    <cellStyle name="Comma 5 5" xfId="774"/>
    <cellStyle name="Comma 6" xfId="775"/>
    <cellStyle name="Comma 6 2" xfId="776"/>
    <cellStyle name="Comma 6 3" xfId="777"/>
    <cellStyle name="Comma 6 4" xfId="778"/>
    <cellStyle name="Comma 6 4 2" xfId="779"/>
    <cellStyle name="Comma 6 5" xfId="780"/>
    <cellStyle name="Comma 7" xfId="781"/>
    <cellStyle name="Comma 7 2" xfId="782"/>
    <cellStyle name="Comma 7 3" xfId="783"/>
    <cellStyle name="Comma 7 4" xfId="784"/>
    <cellStyle name="Comma 7 4 2" xfId="785"/>
    <cellStyle name="Comma 7 5" xfId="786"/>
    <cellStyle name="Comma 8" xfId="787"/>
    <cellStyle name="Comma 8 2" xfId="788"/>
    <cellStyle name="Comma 8 3" xfId="789"/>
    <cellStyle name="Comma 8 4" xfId="790"/>
    <cellStyle name="Comma 8 4 2" xfId="791"/>
    <cellStyle name="Comma 8 5" xfId="792"/>
    <cellStyle name="Comma 9" xfId="793"/>
    <cellStyle name="Comma 9 2" xfId="794"/>
    <cellStyle name="Currency" xfId="795"/>
    <cellStyle name="Currency [0]" xfId="796"/>
    <cellStyle name="Excel Built-in Normal" xfId="797"/>
    <cellStyle name="Excel Built-in Normal 2" xfId="798"/>
    <cellStyle name="Excel Built-in Normal 3" xfId="799"/>
    <cellStyle name="Excel Built-in Normal 4" xfId="800"/>
    <cellStyle name="Excel Built-in Normal_1" xfId="801"/>
    <cellStyle name="Excel_BuiltIn_40% - Accent1 1" xfId="802"/>
    <cellStyle name="Explanatory Text" xfId="803"/>
    <cellStyle name="Explanatory Text 2" xfId="804"/>
    <cellStyle name="Explanatory Text 2 2" xfId="805"/>
    <cellStyle name="Explanatory Text 2 3" xfId="806"/>
    <cellStyle name="Explanatory Text 2 4" xfId="807"/>
    <cellStyle name="Explanatory Text 3" xfId="808"/>
    <cellStyle name="Explanatory Text 4" xfId="809"/>
    <cellStyle name="Explanatory Text 5" xfId="810"/>
    <cellStyle name="Explanatory Text 6" xfId="811"/>
    <cellStyle name="Explanatory Text 7" xfId="812"/>
    <cellStyle name="Explanatory Text 8" xfId="813"/>
    <cellStyle name="Explanatory Text 9" xfId="814"/>
    <cellStyle name="Followed Hyperlink" xfId="815"/>
    <cellStyle name="Good" xfId="816"/>
    <cellStyle name="Good 10" xfId="817"/>
    <cellStyle name="Good 2" xfId="818"/>
    <cellStyle name="Good 2 2" xfId="819"/>
    <cellStyle name="Good 2 3" xfId="820"/>
    <cellStyle name="Good 2 4" xfId="821"/>
    <cellStyle name="Good 2 5" xfId="822"/>
    <cellStyle name="Good 3" xfId="823"/>
    <cellStyle name="Good 4" xfId="824"/>
    <cellStyle name="Good 5" xfId="825"/>
    <cellStyle name="Good 6" xfId="826"/>
    <cellStyle name="Good 7" xfId="827"/>
    <cellStyle name="Good 8" xfId="828"/>
    <cellStyle name="Good 9" xfId="829"/>
    <cellStyle name="Halb" xfId="830"/>
    <cellStyle name="Hea" xfId="831"/>
    <cellStyle name="Heading 1" xfId="832"/>
    <cellStyle name="Heading 1 10" xfId="833"/>
    <cellStyle name="Heading 1 2" xfId="834"/>
    <cellStyle name="Heading 1 2 2" xfId="835"/>
    <cellStyle name="Heading 1 2 3" xfId="836"/>
    <cellStyle name="Heading 1 2 4" xfId="837"/>
    <cellStyle name="Heading 1 3" xfId="838"/>
    <cellStyle name="Heading 1 4" xfId="839"/>
    <cellStyle name="Heading 1 5" xfId="840"/>
    <cellStyle name="Heading 1 6" xfId="841"/>
    <cellStyle name="Heading 1 7" xfId="842"/>
    <cellStyle name="Heading 1 8" xfId="843"/>
    <cellStyle name="Heading 1 9" xfId="844"/>
    <cellStyle name="Heading 2" xfId="845"/>
    <cellStyle name="Heading 2 2" xfId="846"/>
    <cellStyle name="Heading 2 2 2" xfId="847"/>
    <cellStyle name="Heading 2 2 3" xfId="848"/>
    <cellStyle name="Heading 2 2 4" xfId="849"/>
    <cellStyle name="Heading 2 3" xfId="850"/>
    <cellStyle name="Heading 2 4" xfId="851"/>
    <cellStyle name="Heading 2 5" xfId="852"/>
    <cellStyle name="Heading 2 6" xfId="853"/>
    <cellStyle name="Heading 2 7" xfId="854"/>
    <cellStyle name="Heading 2 8" xfId="855"/>
    <cellStyle name="Heading 2 9" xfId="856"/>
    <cellStyle name="Heading 3" xfId="857"/>
    <cellStyle name="Heading 3 2" xfId="858"/>
    <cellStyle name="Heading 3 2 2" xfId="859"/>
    <cellStyle name="Heading 3 2 3" xfId="860"/>
    <cellStyle name="Heading 3 2 4" xfId="861"/>
    <cellStyle name="Heading 3 3" xfId="862"/>
    <cellStyle name="Heading 3 4" xfId="863"/>
    <cellStyle name="Heading 3 5" xfId="864"/>
    <cellStyle name="Heading 3 6" xfId="865"/>
    <cellStyle name="Heading 3 7" xfId="866"/>
    <cellStyle name="Heading 3 8" xfId="867"/>
    <cellStyle name="Heading 3 9" xfId="868"/>
    <cellStyle name="Heading 4" xfId="869"/>
    <cellStyle name="Heading 4 2" xfId="870"/>
    <cellStyle name="Heading 4 2 2" xfId="871"/>
    <cellStyle name="Heading 4 2 3" xfId="872"/>
    <cellStyle name="Heading 4 2 4" xfId="873"/>
    <cellStyle name="Heading 4 3" xfId="874"/>
    <cellStyle name="Heading 4 4" xfId="875"/>
    <cellStyle name="Heading 4 5" xfId="876"/>
    <cellStyle name="Heading 4 6" xfId="877"/>
    <cellStyle name="Heading 4 7" xfId="878"/>
    <cellStyle name="Heading 4 8" xfId="879"/>
    <cellStyle name="Heading 4 9" xfId="880"/>
    <cellStyle name="Heading1 1" xfId="881"/>
    <cellStyle name="Hoiatustekst" xfId="882"/>
    <cellStyle name="Hyperlink" xfId="883"/>
    <cellStyle name="Ievade" xfId="884"/>
    <cellStyle name="Ievade 2" xfId="885"/>
    <cellStyle name="Input" xfId="886"/>
    <cellStyle name="Input 10" xfId="887"/>
    <cellStyle name="Input 11" xfId="888"/>
    <cellStyle name="Input 12" xfId="889"/>
    <cellStyle name="Input 13" xfId="890"/>
    <cellStyle name="Input 14" xfId="891"/>
    <cellStyle name="Input 15" xfId="892"/>
    <cellStyle name="Input 16" xfId="893"/>
    <cellStyle name="Input 17" xfId="894"/>
    <cellStyle name="Input 18" xfId="895"/>
    <cellStyle name="Input 19" xfId="896"/>
    <cellStyle name="Input 2" xfId="897"/>
    <cellStyle name="Input 2 2" xfId="898"/>
    <cellStyle name="Input 2 3" xfId="899"/>
    <cellStyle name="Input 2 4" xfId="900"/>
    <cellStyle name="Input 20" xfId="901"/>
    <cellStyle name="Input 21" xfId="902"/>
    <cellStyle name="Input 22" xfId="903"/>
    <cellStyle name="Input 23" xfId="904"/>
    <cellStyle name="Input 24" xfId="905"/>
    <cellStyle name="Input 25" xfId="906"/>
    <cellStyle name="Input 3" xfId="907"/>
    <cellStyle name="Input 3 2" xfId="908"/>
    <cellStyle name="Input 3 3" xfId="909"/>
    <cellStyle name="Input 4" xfId="910"/>
    <cellStyle name="Input 4 2" xfId="911"/>
    <cellStyle name="Input 4 3" xfId="912"/>
    <cellStyle name="Input 5" xfId="913"/>
    <cellStyle name="Input 5 2" xfId="914"/>
    <cellStyle name="Input 5 3" xfId="915"/>
    <cellStyle name="Input 6" xfId="916"/>
    <cellStyle name="Input 6 2" xfId="917"/>
    <cellStyle name="Input 6 3" xfId="918"/>
    <cellStyle name="Input 7" xfId="919"/>
    <cellStyle name="Input 7 2" xfId="920"/>
    <cellStyle name="Input 8" xfId="921"/>
    <cellStyle name="Input 9" xfId="922"/>
    <cellStyle name="Izcēlums1" xfId="923"/>
    <cellStyle name="Izcēlums1 2" xfId="924"/>
    <cellStyle name="Izcēlums2" xfId="925"/>
    <cellStyle name="Izcēlums2 2" xfId="926"/>
    <cellStyle name="Izcēlums3" xfId="927"/>
    <cellStyle name="Izcēlums3 2" xfId="928"/>
    <cellStyle name="Izcēlums4" xfId="929"/>
    <cellStyle name="Izcēlums4 2" xfId="930"/>
    <cellStyle name="Izcēlums5" xfId="931"/>
    <cellStyle name="Izcēlums5 2" xfId="932"/>
    <cellStyle name="Izcēlums6" xfId="933"/>
    <cellStyle name="Izcēlums6 2" xfId="934"/>
    <cellStyle name="Izvade" xfId="935"/>
    <cellStyle name="Izvade 2" xfId="936"/>
    <cellStyle name="Kokku" xfId="937"/>
    <cellStyle name="Kontrolli lahtrit" xfId="938"/>
    <cellStyle name="Kopsumma" xfId="939"/>
    <cellStyle name="Kopsumma 2" xfId="940"/>
    <cellStyle name="Labs" xfId="941"/>
    <cellStyle name="Labs 2" xfId="942"/>
    <cellStyle name="Lingitud lahter" xfId="943"/>
    <cellStyle name="Linked Cell" xfId="944"/>
    <cellStyle name="Linked Cell 2" xfId="945"/>
    <cellStyle name="Linked Cell 2 2" xfId="946"/>
    <cellStyle name="Linked Cell 2 3" xfId="947"/>
    <cellStyle name="Linked Cell 2 4" xfId="948"/>
    <cellStyle name="Linked Cell 3" xfId="949"/>
    <cellStyle name="Linked Cell 4" xfId="950"/>
    <cellStyle name="Linked Cell 5" xfId="951"/>
    <cellStyle name="Linked Cell 6" xfId="952"/>
    <cellStyle name="Linked Cell 7" xfId="953"/>
    <cellStyle name="Linked Cell 8" xfId="954"/>
    <cellStyle name="Linked Cell 9" xfId="955"/>
    <cellStyle name="Märkus" xfId="956"/>
    <cellStyle name="Neitrāls" xfId="957"/>
    <cellStyle name="Neitrāls 2" xfId="958"/>
    <cellStyle name="Neutraalne" xfId="959"/>
    <cellStyle name="Neutral" xfId="960"/>
    <cellStyle name="Neutral 10" xfId="961"/>
    <cellStyle name="Neutral 2" xfId="962"/>
    <cellStyle name="Neutral 2 2" xfId="963"/>
    <cellStyle name="Neutral 2 3" xfId="964"/>
    <cellStyle name="Neutral 2 4" xfId="965"/>
    <cellStyle name="Neutral 2 5" xfId="966"/>
    <cellStyle name="Neutral 3" xfId="967"/>
    <cellStyle name="Neutral 4" xfId="968"/>
    <cellStyle name="Neutral 5" xfId="969"/>
    <cellStyle name="Neutral 6" xfId="970"/>
    <cellStyle name="Neutral 7" xfId="971"/>
    <cellStyle name="Neutral 8" xfId="972"/>
    <cellStyle name="Neutral 9" xfId="973"/>
    <cellStyle name="Normaallaad 2" xfId="974"/>
    <cellStyle name="Normal 10" xfId="975"/>
    <cellStyle name="Normal 11" xfId="976"/>
    <cellStyle name="Normal 11 2" xfId="977"/>
    <cellStyle name="Normal 11 3" xfId="978"/>
    <cellStyle name="Normal 11 3 2" xfId="979"/>
    <cellStyle name="Normal 11 3_AR" xfId="980"/>
    <cellStyle name="Normal 11 4" xfId="981"/>
    <cellStyle name="Normal 11 5" xfId="982"/>
    <cellStyle name="Normal 11 5 2" xfId="983"/>
    <cellStyle name="Normal 11 5_AR" xfId="984"/>
    <cellStyle name="Normal 11_AR" xfId="985"/>
    <cellStyle name="Normal 12" xfId="986"/>
    <cellStyle name="Normal 12 2" xfId="987"/>
    <cellStyle name="Normal 12 2 2" xfId="988"/>
    <cellStyle name="Normal 12 3" xfId="989"/>
    <cellStyle name="Normal 12 3 2" xfId="990"/>
    <cellStyle name="Normal 12_BA" xfId="991"/>
    <cellStyle name="Normal 13" xfId="992"/>
    <cellStyle name="Normal 13 2" xfId="993"/>
    <cellStyle name="Normal 13 3" xfId="994"/>
    <cellStyle name="Normal 14" xfId="995"/>
    <cellStyle name="Normal 14 2" xfId="996"/>
    <cellStyle name="Normal 14 3" xfId="997"/>
    <cellStyle name="Normal 15" xfId="998"/>
    <cellStyle name="Normal 15 2" xfId="999"/>
    <cellStyle name="Normal 15 3" xfId="1000"/>
    <cellStyle name="Normal 15 4" xfId="1001"/>
    <cellStyle name="Normal 15_1.TS_IS" xfId="1002"/>
    <cellStyle name="Normal 16" xfId="1003"/>
    <cellStyle name="Normal 17" xfId="1004"/>
    <cellStyle name="Normal 18" xfId="1005"/>
    <cellStyle name="Normal 19" xfId="1006"/>
    <cellStyle name="Normal 19 2" xfId="1007"/>
    <cellStyle name="Normal 2" xfId="1008"/>
    <cellStyle name="Normal 2 2" xfId="1009"/>
    <cellStyle name="Normal 2 2 2" xfId="1010"/>
    <cellStyle name="Normal 2 2 2 2" xfId="1011"/>
    <cellStyle name="Normal 2 2 3" xfId="1012"/>
    <cellStyle name="Normal 2 2_AR" xfId="1013"/>
    <cellStyle name="Normal 2 3" xfId="1014"/>
    <cellStyle name="Normal 2 3 2" xfId="1015"/>
    <cellStyle name="Normal 2 3 3" xfId="1016"/>
    <cellStyle name="Normal 2 3 3 2" xfId="1017"/>
    <cellStyle name="Normal 2 3 4" xfId="1018"/>
    <cellStyle name="Normal 2 3_AR_BA" xfId="1019"/>
    <cellStyle name="Normal 2 4" xfId="1020"/>
    <cellStyle name="Normal 2 5" xfId="1021"/>
    <cellStyle name="Normal 2 6" xfId="1022"/>
    <cellStyle name="Normal 2 7" xfId="1023"/>
    <cellStyle name="Normal 2 8" xfId="1024"/>
    <cellStyle name="Normal 2 9" xfId="1025"/>
    <cellStyle name="Normal 2_1_1" xfId="1026"/>
    <cellStyle name="Normal 2_TAME 28_07_2016" xfId="1027"/>
    <cellStyle name="Normal 20" xfId="1028"/>
    <cellStyle name="Normal 21" xfId="1029"/>
    <cellStyle name="Normal 22" xfId="1030"/>
    <cellStyle name="Normal 23" xfId="1031"/>
    <cellStyle name="Normal 24" xfId="1032"/>
    <cellStyle name="Normal 25" xfId="1033"/>
    <cellStyle name="Normal 26" xfId="1034"/>
    <cellStyle name="Normal 27" xfId="1035"/>
    <cellStyle name="Normal 27 2" xfId="1036"/>
    <cellStyle name="Normal 28" xfId="1037"/>
    <cellStyle name="Normal 28 2" xfId="1038"/>
    <cellStyle name="Normal 29" xfId="1039"/>
    <cellStyle name="Normal 3" xfId="1040"/>
    <cellStyle name="Normal 3 2" xfId="1041"/>
    <cellStyle name="Normal 3 2 2" xfId="1042"/>
    <cellStyle name="Normal 3 2 3" xfId="1043"/>
    <cellStyle name="Normal 3 3" xfId="1044"/>
    <cellStyle name="Normal 3 3 2" xfId="1045"/>
    <cellStyle name="Normal 3 3 3" xfId="1046"/>
    <cellStyle name="Normal 3 4" xfId="1047"/>
    <cellStyle name="Normal 3 5" xfId="1048"/>
    <cellStyle name="Normal 3_BA" xfId="1049"/>
    <cellStyle name="Normal 30" xfId="1050"/>
    <cellStyle name="Normal 31" xfId="1051"/>
    <cellStyle name="Normal 32" xfId="1052"/>
    <cellStyle name="Normal 33" xfId="1053"/>
    <cellStyle name="Normal 34" xfId="1054"/>
    <cellStyle name="Normal 35" xfId="1055"/>
    <cellStyle name="Normal 36" xfId="1056"/>
    <cellStyle name="Normal 36 2" xfId="1057"/>
    <cellStyle name="Normal 36 3" xfId="1058"/>
    <cellStyle name="Normal 36 4" xfId="1059"/>
    <cellStyle name="Normal 37" xfId="1060"/>
    <cellStyle name="Normal 38" xfId="1061"/>
    <cellStyle name="Normal 38 2" xfId="1062"/>
    <cellStyle name="Normal 38 2 2" xfId="1063"/>
    <cellStyle name="Normal 38 2_AR" xfId="1064"/>
    <cellStyle name="Normal 39" xfId="1065"/>
    <cellStyle name="Normal 4" xfId="1066"/>
    <cellStyle name="Normal 4 2" xfId="1067"/>
    <cellStyle name="Normal 4 3" xfId="1068"/>
    <cellStyle name="Normal 4 4" xfId="1069"/>
    <cellStyle name="Normal 4 4 2" xfId="1070"/>
    <cellStyle name="Normal 4 5" xfId="1071"/>
    <cellStyle name="Normal 4_BA" xfId="1072"/>
    <cellStyle name="Normal 40" xfId="1073"/>
    <cellStyle name="Normal 40 2" xfId="1074"/>
    <cellStyle name="Normal 40_AR" xfId="1075"/>
    <cellStyle name="Normal 41" xfId="1076"/>
    <cellStyle name="Normal 42" xfId="1077"/>
    <cellStyle name="Normal 43" xfId="1078"/>
    <cellStyle name="Normal 44" xfId="1079"/>
    <cellStyle name="Normal 44 2" xfId="1080"/>
    <cellStyle name="Normal 44_AR" xfId="1081"/>
    <cellStyle name="Normal 45" xfId="1082"/>
    <cellStyle name="Normal 45 2" xfId="1083"/>
    <cellStyle name="Normal 45_AR" xfId="1084"/>
    <cellStyle name="Normal 46" xfId="1085"/>
    <cellStyle name="Normal 46 2" xfId="1086"/>
    <cellStyle name="Normal 47" xfId="1087"/>
    <cellStyle name="Normal 47 2" xfId="1088"/>
    <cellStyle name="Normal 48" xfId="1089"/>
    <cellStyle name="Normal 48 2" xfId="1090"/>
    <cellStyle name="Normal 49" xfId="1091"/>
    <cellStyle name="Normal 5" xfId="1092"/>
    <cellStyle name="Normal 5 2" xfId="1093"/>
    <cellStyle name="Normal 5 3" xfId="1094"/>
    <cellStyle name="Normal 5 4" xfId="1095"/>
    <cellStyle name="Normal 5_BA" xfId="1096"/>
    <cellStyle name="Normal 50" xfId="1097"/>
    <cellStyle name="Normal 51" xfId="1098"/>
    <cellStyle name="Normal 51 2" xfId="1099"/>
    <cellStyle name="Normal 51_AR" xfId="1100"/>
    <cellStyle name="Normal 52" xfId="1101"/>
    <cellStyle name="Normal 53" xfId="1102"/>
    <cellStyle name="Normal 53 2" xfId="1103"/>
    <cellStyle name="Normal 53_AR" xfId="1104"/>
    <cellStyle name="Normal 54" xfId="1105"/>
    <cellStyle name="Normal 55" xfId="1106"/>
    <cellStyle name="Normal 56" xfId="1107"/>
    <cellStyle name="Normal 57" xfId="1108"/>
    <cellStyle name="Normal 58" xfId="1109"/>
    <cellStyle name="Normal 59" xfId="1110"/>
    <cellStyle name="Normal 6" xfId="1111"/>
    <cellStyle name="Normal 6 2" xfId="1112"/>
    <cellStyle name="Normal 6 3" xfId="1113"/>
    <cellStyle name="Normal 6_AR" xfId="1114"/>
    <cellStyle name="Normal 60" xfId="1115"/>
    <cellStyle name="Normal 61" xfId="1116"/>
    <cellStyle name="Normal 7" xfId="1117"/>
    <cellStyle name="Normal 7 2" xfId="1118"/>
    <cellStyle name="Normal 8" xfId="1119"/>
    <cellStyle name="Normal 8 2" xfId="1120"/>
    <cellStyle name="Normal 9" xfId="1121"/>
    <cellStyle name="Normal 9 2" xfId="1122"/>
    <cellStyle name="Normal_5" xfId="1123"/>
    <cellStyle name="Normal_AR" xfId="1124"/>
    <cellStyle name="Normal_Bill x.1" xfId="1125"/>
    <cellStyle name="Normal_demontāža" xfId="1126"/>
    <cellStyle name="Normal_Sheet1" xfId="1127"/>
    <cellStyle name="Normal_Sheet3" xfId="1128"/>
    <cellStyle name="Normal_tame pask" xfId="1129"/>
    <cellStyle name="Nosaukums" xfId="1130"/>
    <cellStyle name="Nosaukums 2" xfId="1131"/>
    <cellStyle name="Note" xfId="1132"/>
    <cellStyle name="Note 10" xfId="1133"/>
    <cellStyle name="Note 2" xfId="1134"/>
    <cellStyle name="Note 2 2" xfId="1135"/>
    <cellStyle name="Note 2 3" xfId="1136"/>
    <cellStyle name="Note 2 4" xfId="1137"/>
    <cellStyle name="Note 2 5" xfId="1138"/>
    <cellStyle name="Note 2 5 2" xfId="1139"/>
    <cellStyle name="Note 2 6" xfId="1140"/>
    <cellStyle name="Note 3" xfId="1141"/>
    <cellStyle name="Note 3 2" xfId="1142"/>
    <cellStyle name="Note 4" xfId="1143"/>
    <cellStyle name="Note 5" xfId="1144"/>
    <cellStyle name="Note 6" xfId="1145"/>
    <cellStyle name="Note 7" xfId="1146"/>
    <cellStyle name="Note 8" xfId="1147"/>
    <cellStyle name="Note 9" xfId="1148"/>
    <cellStyle name="Output" xfId="1149"/>
    <cellStyle name="Output 10" xfId="1150"/>
    <cellStyle name="Output 11" xfId="1151"/>
    <cellStyle name="Output 12" xfId="1152"/>
    <cellStyle name="Output 13" xfId="1153"/>
    <cellStyle name="Output 14" xfId="1154"/>
    <cellStyle name="Output 15" xfId="1155"/>
    <cellStyle name="Output 16" xfId="1156"/>
    <cellStyle name="Output 17" xfId="1157"/>
    <cellStyle name="Output 18" xfId="1158"/>
    <cellStyle name="Output 19" xfId="1159"/>
    <cellStyle name="Output 2" xfId="1160"/>
    <cellStyle name="Output 2 2" xfId="1161"/>
    <cellStyle name="Output 2 3" xfId="1162"/>
    <cellStyle name="Output 2 4" xfId="1163"/>
    <cellStyle name="Output 20" xfId="1164"/>
    <cellStyle name="Output 21" xfId="1165"/>
    <cellStyle name="Output 22" xfId="1166"/>
    <cellStyle name="Output 23" xfId="1167"/>
    <cellStyle name="Output 24" xfId="1168"/>
    <cellStyle name="Output 25" xfId="1169"/>
    <cellStyle name="Output 3" xfId="1170"/>
    <cellStyle name="Output 3 2" xfId="1171"/>
    <cellStyle name="Output 3 3" xfId="1172"/>
    <cellStyle name="Output 4" xfId="1173"/>
    <cellStyle name="Output 4 2" xfId="1174"/>
    <cellStyle name="Output 4 3" xfId="1175"/>
    <cellStyle name="Output 5" xfId="1176"/>
    <cellStyle name="Output 5 2" xfId="1177"/>
    <cellStyle name="Output 5 3" xfId="1178"/>
    <cellStyle name="Output 6" xfId="1179"/>
    <cellStyle name="Output 6 2" xfId="1180"/>
    <cellStyle name="Output 6 3" xfId="1181"/>
    <cellStyle name="Output 7" xfId="1182"/>
    <cellStyle name="Output 7 2" xfId="1183"/>
    <cellStyle name="Output 8" xfId="1184"/>
    <cellStyle name="Output 9" xfId="1185"/>
    <cellStyle name="Parastais_Lapa1" xfId="1186"/>
    <cellStyle name="Parasts 2" xfId="1187"/>
    <cellStyle name="Paskaidrojošs teksts" xfId="1188"/>
    <cellStyle name="Paskaidrojošs teksts 2" xfId="1189"/>
    <cellStyle name="Pārbaudes šūna" xfId="1190"/>
    <cellStyle name="Pārbaudes šūna 2" xfId="1191"/>
    <cellStyle name="Pealkiri" xfId="1192"/>
    <cellStyle name="Pealkiri 1" xfId="1193"/>
    <cellStyle name="Pealkiri 2" xfId="1194"/>
    <cellStyle name="Pealkiri 3" xfId="1195"/>
    <cellStyle name="Pealkiri 4" xfId="1196"/>
    <cellStyle name="Percent" xfId="1197"/>
    <cellStyle name="Percent 2" xfId="1198"/>
    <cellStyle name="Percent 2 2" xfId="1199"/>
    <cellStyle name="Percent 3" xfId="1200"/>
    <cellStyle name="Percent 4" xfId="1201"/>
    <cellStyle name="Piezīme" xfId="1202"/>
    <cellStyle name="Piezīme 2" xfId="1203"/>
    <cellStyle name="Result 1" xfId="1204"/>
    <cellStyle name="Result2 1" xfId="1205"/>
    <cellStyle name="Rõhk1" xfId="1206"/>
    <cellStyle name="Rõhk2" xfId="1207"/>
    <cellStyle name="Rõhk3" xfId="1208"/>
    <cellStyle name="Rõhk4" xfId="1209"/>
    <cellStyle name="Rõhk5" xfId="1210"/>
    <cellStyle name="Rõhk6" xfId="1211"/>
    <cellStyle name="Saistīta šūna" xfId="1212"/>
    <cellStyle name="Saistīta šūna 2" xfId="1213"/>
    <cellStyle name="Saistītā šūna" xfId="1214"/>
    <cellStyle name="Saistītā šūna 2" xfId="1215"/>
    <cellStyle name="Selgitav tekst" xfId="1216"/>
    <cellStyle name="Sisestus" xfId="1217"/>
    <cellStyle name="Slikts" xfId="1218"/>
    <cellStyle name="Slikts 2" xfId="1219"/>
    <cellStyle name="Standard_Sonderpreisliste 2002-2" xfId="1220"/>
    <cellStyle name="Stils 1" xfId="1221"/>
    <cellStyle name="Stils 1 2" xfId="1222"/>
    <cellStyle name="Stils 1 2 2" xfId="1223"/>
    <cellStyle name="Stils 1 2 2 2" xfId="1224"/>
    <cellStyle name="Stils 1 3" xfId="1225"/>
    <cellStyle name="Style 1" xfId="1226"/>
    <cellStyle name="Style 1 2" xfId="1227"/>
    <cellStyle name="Style 1 2 2" xfId="1228"/>
    <cellStyle name="Style 1 2 2 2" xfId="1229"/>
    <cellStyle name="Style 1 2 3" xfId="1230"/>
    <cellStyle name="Style 1 2 4" xfId="1231"/>
    <cellStyle name="Style 1 3" xfId="1232"/>
    <cellStyle name="Style 1 3 2" xfId="1233"/>
    <cellStyle name="Style 1_1 " xfId="1234"/>
    <cellStyle name="Title" xfId="1235"/>
    <cellStyle name="Title 2" xfId="1236"/>
    <cellStyle name="Title 2 2" xfId="1237"/>
    <cellStyle name="Title 2 3" xfId="1238"/>
    <cellStyle name="Title 2 4" xfId="1239"/>
    <cellStyle name="Title 3" xfId="1240"/>
    <cellStyle name="Title 4" xfId="1241"/>
    <cellStyle name="Title 5" xfId="1242"/>
    <cellStyle name="Title 6" xfId="1243"/>
    <cellStyle name="Title 7" xfId="1244"/>
    <cellStyle name="Title 8" xfId="1245"/>
    <cellStyle name="Title 9" xfId="1246"/>
    <cellStyle name="Total" xfId="1247"/>
    <cellStyle name="Total 2" xfId="1248"/>
    <cellStyle name="Total 2 2" xfId="1249"/>
    <cellStyle name="Total 2 3" xfId="1250"/>
    <cellStyle name="Total 2 4" xfId="1251"/>
    <cellStyle name="Total 3" xfId="1252"/>
    <cellStyle name="Total 4" xfId="1253"/>
    <cellStyle name="Total 5" xfId="1254"/>
    <cellStyle name="Total 6" xfId="1255"/>
    <cellStyle name="Total 7" xfId="1256"/>
    <cellStyle name="Total 8" xfId="1257"/>
    <cellStyle name="Total 9" xfId="1258"/>
    <cellStyle name="Väljund" xfId="1259"/>
    <cellStyle name="Virsraksts 1" xfId="1260"/>
    <cellStyle name="Virsraksts 1 2" xfId="1261"/>
    <cellStyle name="Virsraksts 2" xfId="1262"/>
    <cellStyle name="Virsraksts 2 2" xfId="1263"/>
    <cellStyle name="Virsraksts 3" xfId="1264"/>
    <cellStyle name="Virsraksts 3 2" xfId="1265"/>
    <cellStyle name="Virsraksts 4" xfId="1266"/>
    <cellStyle name="Virsraksts 4 2" xfId="1267"/>
    <cellStyle name="Warning Text" xfId="1268"/>
    <cellStyle name="Warning Text 2" xfId="1269"/>
    <cellStyle name="Warning Text 2 2" xfId="1270"/>
    <cellStyle name="Warning Text 2 3" xfId="1271"/>
    <cellStyle name="Warning Text 2 4" xfId="1272"/>
    <cellStyle name="Warning Text 3" xfId="1273"/>
    <cellStyle name="Warning Text 4" xfId="1274"/>
    <cellStyle name="Warning Text 5" xfId="1275"/>
    <cellStyle name="Warning Text 6" xfId="1276"/>
    <cellStyle name="Warning Text 7" xfId="1277"/>
    <cellStyle name="Warning Text 8" xfId="1278"/>
    <cellStyle name="Warning Text 9" xfId="1279"/>
    <cellStyle name="Обычный 2" xfId="1280"/>
    <cellStyle name="Обычный 2 2" xfId="1281"/>
    <cellStyle name="Обычный 2_Sheet1" xfId="1282"/>
    <cellStyle name="Обычный 3" xfId="1283"/>
    <cellStyle name="Обычный 4" xfId="1284"/>
    <cellStyle name="Обычный_2009-04-27_PED IESN" xfId="1285"/>
    <cellStyle name="Процентный 2" xfId="1286"/>
    <cellStyle name="Стиль 1" xfId="1287"/>
    <cellStyle name="Финансовый 2" xfId="12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Content.Outlook\3CL6XI4Q\rezekne_t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drojums"/>
      <sheetName val="Pas-kopt"/>
      <sheetName val="Pasutit_buvn"/>
      <sheetName val="koptame_I"/>
      <sheetName val="DOP"/>
      <sheetName val="AR"/>
      <sheetName val="BK"/>
      <sheetName val="UK"/>
      <sheetName val="UKT"/>
      <sheetName val="AVK"/>
      <sheetName val="EL"/>
      <sheetName val="Vajstravas"/>
      <sheetName val="ELT"/>
      <sheetName val="TS"/>
      <sheetName val="lopa"/>
    </sheetNames>
    <sheetDataSet>
      <sheetData sheetId="3">
        <row r="25">
          <cell r="F25">
            <v>0.05</v>
          </cell>
        </row>
        <row r="27">
          <cell r="F27">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2:I25"/>
  <sheetViews>
    <sheetView zoomScale="85" zoomScaleNormal="85" zoomScalePageLayoutView="0" workbookViewId="0" topLeftCell="A1">
      <selection activeCell="A11" sqref="A11:G11"/>
    </sheetView>
  </sheetViews>
  <sheetFormatPr defaultColWidth="9.28125" defaultRowHeight="12.75"/>
  <cols>
    <col min="1" max="1" width="15.28125" style="24" customWidth="1"/>
    <col min="2" max="8" width="9.28125" style="24" customWidth="1"/>
    <col min="9" max="9" width="5.28125" style="24" customWidth="1"/>
    <col min="10" max="16384" width="9.28125" style="24" customWidth="1"/>
  </cols>
  <sheetData>
    <row r="2" spans="1:9" ht="15">
      <c r="A2" s="413" t="s">
        <v>594</v>
      </c>
      <c r="B2" s="413"/>
      <c r="C2" s="413"/>
      <c r="D2" s="413"/>
      <c r="E2" s="413"/>
      <c r="F2" s="413"/>
      <c r="G2" s="413"/>
      <c r="H2" s="413"/>
      <c r="I2" s="413"/>
    </row>
    <row r="3" spans="1:9" ht="30" customHeight="1">
      <c r="A3" s="414" t="str">
        <f>'Pas-kopt'!$D$10</f>
        <v>BŪVPROJEKTA IZSTRĀDE ĒKAS ATJAUNOŠANAI  Skolas ielā 1, Olainē, Olaines novadā - I un II KĀRTAS</v>
      </c>
      <c r="B3" s="414"/>
      <c r="C3" s="414"/>
      <c r="D3" s="414"/>
      <c r="E3" s="414"/>
      <c r="F3" s="414"/>
      <c r="G3" s="414"/>
      <c r="H3" s="414"/>
      <c r="I3" s="414"/>
    </row>
    <row r="4" spans="1:9" ht="30" customHeight="1">
      <c r="A4" s="403" t="s">
        <v>534</v>
      </c>
      <c r="B4" s="403"/>
      <c r="C4" s="415" t="str">
        <f>A3</f>
        <v>BŪVPROJEKTA IZSTRĀDE ĒKAS ATJAUNOŠANAI  Skolas ielā 1, Olainē, Olaines novadā - I un II KĀRTAS</v>
      </c>
      <c r="D4" s="415"/>
      <c r="E4" s="415"/>
      <c r="F4" s="415"/>
      <c r="G4" s="415"/>
      <c r="H4" s="415"/>
      <c r="I4" s="415"/>
    </row>
    <row r="5" spans="1:9" ht="30" customHeight="1">
      <c r="A5" s="403" t="s">
        <v>595</v>
      </c>
      <c r="B5" s="403"/>
      <c r="C5" s="399" t="e">
        <f>'Pas-kopt'!$D$11</f>
        <v>#REF!</v>
      </c>
      <c r="D5" s="399"/>
      <c r="E5" s="399"/>
      <c r="F5" s="399"/>
      <c r="G5" s="399"/>
      <c r="H5" s="399"/>
      <c r="I5" s="399"/>
    </row>
    <row r="6" spans="1:9" ht="169.5" customHeight="1">
      <c r="A6" s="404" t="s">
        <v>348</v>
      </c>
      <c r="B6" s="404"/>
      <c r="C6" s="404"/>
      <c r="D6" s="404"/>
      <c r="E6" s="404"/>
      <c r="F6" s="404"/>
      <c r="G6" s="404"/>
      <c r="H6" s="404"/>
      <c r="I6" s="404"/>
    </row>
    <row r="7" spans="1:9" ht="409.5" customHeight="1" hidden="1">
      <c r="A7" s="406" t="s">
        <v>163</v>
      </c>
      <c r="B7" s="406"/>
      <c r="C7" s="406"/>
      <c r="D7" s="406"/>
      <c r="E7" s="406"/>
      <c r="F7" s="406"/>
      <c r="G7" s="406"/>
      <c r="H7" s="406"/>
      <c r="I7" s="406"/>
    </row>
    <row r="8" spans="1:9" ht="17.25" customHeight="1">
      <c r="A8" s="405" t="s">
        <v>596</v>
      </c>
      <c r="B8" s="405"/>
      <c r="C8" s="405"/>
      <c r="D8" s="405"/>
      <c r="E8" s="405"/>
      <c r="F8" s="405"/>
      <c r="G8" s="405"/>
      <c r="H8" s="405"/>
      <c r="I8" s="405"/>
    </row>
    <row r="9" spans="1:9" ht="17.25" customHeight="1">
      <c r="A9" s="407" t="s">
        <v>416</v>
      </c>
      <c r="B9" s="407"/>
      <c r="C9" s="407"/>
      <c r="D9" s="407"/>
      <c r="E9" s="407"/>
      <c r="F9" s="407"/>
      <c r="G9" s="407"/>
      <c r="H9" s="400" t="e">
        <f>'Pas-kopt'!$H$20</f>
        <v>#REF!</v>
      </c>
      <c r="I9" s="400"/>
    </row>
    <row r="10" spans="1:9" ht="15">
      <c r="A10" s="407" t="s">
        <v>597</v>
      </c>
      <c r="B10" s="407"/>
      <c r="C10" s="407"/>
      <c r="D10" s="407"/>
      <c r="E10" s="407"/>
      <c r="F10" s="407"/>
      <c r="G10" s="407"/>
      <c r="H10" s="400">
        <v>18737.08</v>
      </c>
      <c r="I10" s="400"/>
    </row>
    <row r="11" spans="1:9" ht="29.25" customHeight="1">
      <c r="A11" s="401" t="s">
        <v>598</v>
      </c>
      <c r="B11" s="401"/>
      <c r="C11" s="401"/>
      <c r="D11" s="401"/>
      <c r="E11" s="401"/>
      <c r="F11" s="401"/>
      <c r="G11" s="401"/>
      <c r="H11" s="410">
        <f>'DOP_I '!L31</f>
        <v>0</v>
      </c>
      <c r="I11" s="410"/>
    </row>
    <row r="12" spans="1:9" ht="14.25" customHeight="1">
      <c r="A12" s="401" t="s">
        <v>599</v>
      </c>
      <c r="B12" s="401"/>
      <c r="C12" s="401"/>
      <c r="D12" s="401"/>
      <c r="E12" s="401"/>
      <c r="F12" s="401"/>
      <c r="G12" s="401"/>
      <c r="H12" s="401"/>
      <c r="I12" s="401"/>
    </row>
    <row r="13" spans="1:9" ht="14.25" customHeight="1">
      <c r="A13" s="401" t="s">
        <v>600</v>
      </c>
      <c r="B13" s="401"/>
      <c r="C13" s="401"/>
      <c r="D13" s="39">
        <f>'[1]koptame_I'!$F$25</f>
        <v>0.05</v>
      </c>
      <c r="E13" s="38"/>
      <c r="F13" s="37"/>
      <c r="G13" s="37"/>
      <c r="H13" s="37"/>
      <c r="I13" s="37"/>
    </row>
    <row r="14" spans="1:9" ht="14.25" customHeight="1">
      <c r="A14" s="401" t="s">
        <v>601</v>
      </c>
      <c r="B14" s="401"/>
      <c r="C14" s="401"/>
      <c r="D14" s="39">
        <f>'[1]koptame_I'!$F$27</f>
        <v>0.05</v>
      </c>
      <c r="E14" s="38"/>
      <c r="F14" s="37"/>
      <c r="G14" s="37"/>
      <c r="H14" s="37"/>
      <c r="I14" s="37"/>
    </row>
    <row r="15" spans="1:9" ht="41.25" customHeight="1">
      <c r="A15" s="401" t="s">
        <v>602</v>
      </c>
      <c r="B15" s="401"/>
      <c r="C15" s="401"/>
      <c r="D15" s="401"/>
      <c r="E15" s="401"/>
      <c r="F15" s="401"/>
      <c r="G15" s="401"/>
      <c r="H15" s="401"/>
      <c r="I15" s="401"/>
    </row>
    <row r="16" ht="13.5">
      <c r="A16" s="36"/>
    </row>
    <row r="17" spans="1:9" ht="26.25" customHeight="1">
      <c r="A17" s="402" t="s">
        <v>623</v>
      </c>
      <c r="B17" s="402"/>
      <c r="C17" s="402"/>
      <c r="D17" s="402"/>
      <c r="E17" s="402"/>
      <c r="F17" s="402"/>
      <c r="G17" s="402"/>
      <c r="H17" s="402"/>
      <c r="I17" s="402"/>
    </row>
    <row r="18" spans="1:9" ht="54" customHeight="1">
      <c r="A18" s="402" t="s">
        <v>624</v>
      </c>
      <c r="B18" s="402"/>
      <c r="C18" s="402"/>
      <c r="D18" s="402"/>
      <c r="E18" s="402"/>
      <c r="F18" s="402"/>
      <c r="G18" s="402"/>
      <c r="H18" s="402"/>
      <c r="I18" s="402"/>
    </row>
    <row r="19" spans="1:9" ht="27.75" customHeight="1">
      <c r="A19" s="402" t="s">
        <v>625</v>
      </c>
      <c r="B19" s="402"/>
      <c r="C19" s="402"/>
      <c r="D19" s="402"/>
      <c r="E19" s="402"/>
      <c r="F19" s="402"/>
      <c r="G19" s="402"/>
      <c r="H19" s="402"/>
      <c r="I19" s="402"/>
    </row>
    <row r="20" spans="1:9" ht="27.75" customHeight="1">
      <c r="A20" s="402" t="s">
        <v>626</v>
      </c>
      <c r="B20" s="402"/>
      <c r="C20" s="402"/>
      <c r="D20" s="402"/>
      <c r="E20" s="402"/>
      <c r="F20" s="402"/>
      <c r="G20" s="402"/>
      <c r="H20" s="402"/>
      <c r="I20" s="402"/>
    </row>
    <row r="21" spans="1:9" ht="27.75" customHeight="1">
      <c r="A21" s="402" t="s">
        <v>627</v>
      </c>
      <c r="B21" s="402"/>
      <c r="C21" s="402"/>
      <c r="D21" s="402"/>
      <c r="E21" s="402"/>
      <c r="F21" s="402"/>
      <c r="G21" s="402"/>
      <c r="H21" s="402"/>
      <c r="I21" s="402"/>
    </row>
    <row r="22" spans="1:9" ht="39.75" customHeight="1">
      <c r="A22" s="402" t="s">
        <v>628</v>
      </c>
      <c r="B22" s="409"/>
      <c r="C22" s="409"/>
      <c r="D22" s="409"/>
      <c r="E22" s="409"/>
      <c r="F22" s="409"/>
      <c r="G22" s="409"/>
      <c r="H22" s="409"/>
      <c r="I22" s="409"/>
    </row>
    <row r="24" spans="1:9" ht="12.75" customHeight="1">
      <c r="A24" s="24" t="s">
        <v>527</v>
      </c>
      <c r="C24" s="35" t="s">
        <v>528</v>
      </c>
      <c r="D24" s="35"/>
      <c r="E24" s="411" t="s">
        <v>566</v>
      </c>
      <c r="F24" s="411"/>
      <c r="G24" s="411"/>
      <c r="H24" s="412">
        <f ca="1">TODAY()</f>
        <v>42793</v>
      </c>
      <c r="I24" s="412"/>
    </row>
    <row r="25" spans="1:9" ht="12.75">
      <c r="A25" s="1" t="s">
        <v>532</v>
      </c>
      <c r="C25" s="11" t="s">
        <v>529</v>
      </c>
      <c r="D25" s="11"/>
      <c r="E25" s="408" t="s">
        <v>530</v>
      </c>
      <c r="F25" s="408"/>
      <c r="G25" s="408"/>
      <c r="H25" s="408" t="s">
        <v>531</v>
      </c>
      <c r="I25" s="408"/>
    </row>
  </sheetData>
  <sheetProtection/>
  <mergeCells count="29">
    <mergeCell ref="H24:I24"/>
    <mergeCell ref="A21:I21"/>
    <mergeCell ref="A20:I20"/>
    <mergeCell ref="A19:I19"/>
    <mergeCell ref="A2:I2"/>
    <mergeCell ref="A3:I3"/>
    <mergeCell ref="A4:B4"/>
    <mergeCell ref="C4:I4"/>
    <mergeCell ref="A18:I18"/>
    <mergeCell ref="A10:G10"/>
    <mergeCell ref="A12:I12"/>
    <mergeCell ref="A14:C14"/>
    <mergeCell ref="A13:C13"/>
    <mergeCell ref="E25:G25"/>
    <mergeCell ref="H25:I25"/>
    <mergeCell ref="A22:I22"/>
    <mergeCell ref="A11:G11"/>
    <mergeCell ref="H11:I11"/>
    <mergeCell ref="E24:G24"/>
    <mergeCell ref="C5:I5"/>
    <mergeCell ref="H10:I10"/>
    <mergeCell ref="A15:I15"/>
    <mergeCell ref="A17:I17"/>
    <mergeCell ref="A5:B5"/>
    <mergeCell ref="A6:I6"/>
    <mergeCell ref="A8:I8"/>
    <mergeCell ref="A7:I7"/>
    <mergeCell ref="A9:G9"/>
    <mergeCell ref="H9:I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A1:P174"/>
  <sheetViews>
    <sheetView view="pageBreakPreview" zoomScale="115" zoomScaleSheetLayoutView="115" zoomScalePageLayoutView="0" workbookViewId="0" topLeftCell="A1">
      <selection activeCell="A1" sqref="A1:IV13"/>
    </sheetView>
  </sheetViews>
  <sheetFormatPr defaultColWidth="9.28125" defaultRowHeight="12.75"/>
  <cols>
    <col min="1" max="1" width="5.00390625" style="138" customWidth="1"/>
    <col min="2" max="2" width="8.421875" style="139" customWidth="1"/>
    <col min="3" max="3" width="35.28125" style="140" customWidth="1"/>
    <col min="4" max="4" width="5.421875" style="141" customWidth="1"/>
    <col min="5" max="5" width="6.00390625" style="141" customWidth="1"/>
    <col min="6" max="6" width="5.28125" style="139" customWidth="1"/>
    <col min="7" max="7" width="7.8515625" style="139" customWidth="1"/>
    <col min="8" max="8" width="7.28125" style="139" customWidth="1"/>
    <col min="9" max="9" width="7.57421875" style="139" customWidth="1"/>
    <col min="10" max="10" width="6.28125" style="139" customWidth="1"/>
    <col min="11" max="11" width="9.00390625" style="139" customWidth="1"/>
    <col min="12" max="12" width="11.28125" style="139" customWidth="1"/>
    <col min="13"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64" t="s">
        <v>792</v>
      </c>
      <c r="D1" s="464"/>
      <c r="E1" s="464"/>
      <c r="F1" s="464"/>
      <c r="G1" s="464"/>
      <c r="H1" s="464"/>
      <c r="I1" s="464"/>
      <c r="J1" s="464"/>
      <c r="K1" s="464"/>
      <c r="L1" s="464"/>
      <c r="M1" s="464"/>
      <c r="N1" s="464"/>
      <c r="O1" s="464"/>
    </row>
    <row r="2" spans="1:15" s="238" customFormat="1" ht="18.75">
      <c r="A2" s="239"/>
      <c r="B2" s="239"/>
      <c r="C2" s="491" t="s">
        <v>793</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7.5" customHeight="1">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8.25" customHeight="1">
      <c r="A10" s="346"/>
      <c r="B10" s="346"/>
      <c r="C10" s="346"/>
      <c r="D10" s="346"/>
      <c r="E10" s="346"/>
      <c r="F10" s="346"/>
      <c r="G10" s="346"/>
      <c r="H10" s="346"/>
      <c r="I10" s="346"/>
      <c r="J10" s="346"/>
      <c r="K10" s="346"/>
      <c r="L10" s="241"/>
      <c r="M10" s="241"/>
      <c r="N10" s="238"/>
    </row>
    <row r="11" spans="1:16" s="243" customFormat="1" ht="12.75">
      <c r="A11" s="461"/>
      <c r="B11" s="461"/>
      <c r="C11" s="461"/>
      <c r="D11" s="461"/>
      <c r="E11" s="461"/>
      <c r="F11" s="461"/>
      <c r="G11" s="454"/>
      <c r="H11" s="454"/>
      <c r="I11" s="454"/>
      <c r="J11" s="454"/>
      <c r="K11" s="246"/>
      <c r="L11" s="454" t="s">
        <v>536</v>
      </c>
      <c r="M11" s="454"/>
      <c r="N11" s="454">
        <f>L30</f>
        <v>0</v>
      </c>
      <c r="O11" s="454"/>
      <c r="P11" s="246" t="s">
        <v>742</v>
      </c>
    </row>
    <row r="12" spans="1:16" s="243" customFormat="1" ht="12.75">
      <c r="A12" s="247"/>
      <c r="B12" s="247"/>
      <c r="C12" s="247"/>
      <c r="D12" s="247"/>
      <c r="E12" s="247"/>
      <c r="F12" s="247"/>
      <c r="G12" s="454"/>
      <c r="H12" s="454"/>
      <c r="I12" s="454"/>
      <c r="J12" s="454"/>
      <c r="K12" s="246"/>
      <c r="L12" s="454" t="s">
        <v>537</v>
      </c>
      <c r="M12" s="454"/>
      <c r="N12" s="454">
        <f>P25</f>
        <v>0</v>
      </c>
      <c r="O12" s="454"/>
      <c r="P12" s="246" t="s">
        <v>743</v>
      </c>
    </row>
    <row r="13" spans="1:16" s="243" customFormat="1" ht="14.25">
      <c r="A13" s="461"/>
      <c r="B13" s="461"/>
      <c r="C13" s="461"/>
      <c r="D13" s="461"/>
      <c r="E13" s="461"/>
      <c r="F13" s="247"/>
      <c r="G13" s="247"/>
      <c r="H13" s="455"/>
      <c r="I13" s="455"/>
      <c r="J13" s="241"/>
      <c r="K13" s="241"/>
      <c r="L13" s="247"/>
      <c r="M13" s="455" t="s">
        <v>535</v>
      </c>
      <c r="N13" s="455"/>
      <c r="O13" s="241"/>
      <c r="P13" s="241"/>
    </row>
    <row r="14" spans="1:16" s="243" customFormat="1" ht="14.25">
      <c r="A14" s="244"/>
      <c r="B14" s="244"/>
      <c r="C14" s="244"/>
      <c r="D14" s="244"/>
      <c r="E14" s="244"/>
      <c r="F14" s="247"/>
      <c r="G14" s="247"/>
      <c r="H14" s="242"/>
      <c r="I14" s="242"/>
      <c r="J14" s="241"/>
      <c r="K14" s="241"/>
      <c r="L14" s="247"/>
      <c r="M14" s="242"/>
      <c r="N14" s="242"/>
      <c r="O14" s="241"/>
      <c r="P14" s="241"/>
    </row>
    <row r="15" spans="1:16" s="193" customFormat="1" ht="15" customHeight="1">
      <c r="A15" s="605" t="s">
        <v>512</v>
      </c>
      <c r="B15" s="612" t="s">
        <v>513</v>
      </c>
      <c r="C15" s="603" t="s">
        <v>514</v>
      </c>
      <c r="D15" s="601" t="s">
        <v>515</v>
      </c>
      <c r="E15" s="601" t="s">
        <v>516</v>
      </c>
      <c r="F15" s="611" t="s">
        <v>517</v>
      </c>
      <c r="G15" s="611"/>
      <c r="H15" s="611"/>
      <c r="I15" s="611"/>
      <c r="J15" s="611"/>
      <c r="K15" s="611"/>
      <c r="L15" s="603" t="s">
        <v>518</v>
      </c>
      <c r="M15" s="603"/>
      <c r="N15" s="603"/>
      <c r="O15" s="603"/>
      <c r="P15" s="604"/>
    </row>
    <row r="16" spans="1:16" s="249" customFormat="1" ht="78.75" customHeight="1">
      <c r="A16" s="606"/>
      <c r="B16" s="613"/>
      <c r="C16" s="610"/>
      <c r="D16" s="602"/>
      <c r="E16" s="602"/>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607" t="s">
        <v>790</v>
      </c>
      <c r="B17" s="608"/>
      <c r="C17" s="608"/>
      <c r="D17" s="608"/>
      <c r="E17" s="608"/>
      <c r="F17" s="608"/>
      <c r="G17" s="608"/>
      <c r="H17" s="608"/>
      <c r="I17" s="608"/>
      <c r="J17" s="608"/>
      <c r="K17" s="608"/>
      <c r="L17" s="608"/>
      <c r="M17" s="608"/>
      <c r="N17" s="608"/>
      <c r="O17" s="608"/>
      <c r="P17" s="609"/>
    </row>
    <row r="18" spans="1:16" ht="13.5" customHeight="1">
      <c r="A18" s="377"/>
      <c r="B18" s="376"/>
      <c r="C18" s="376"/>
      <c r="D18" s="376"/>
      <c r="E18" s="597" t="s">
        <v>297</v>
      </c>
      <c r="F18" s="539"/>
      <c r="G18" s="539"/>
      <c r="H18" s="539"/>
      <c r="I18" s="539"/>
      <c r="J18" s="539"/>
      <c r="K18" s="598"/>
      <c r="L18" s="376"/>
      <c r="M18" s="376"/>
      <c r="N18" s="376"/>
      <c r="O18" s="376"/>
      <c r="P18" s="378"/>
    </row>
    <row r="19" spans="1:16" s="125" customFormat="1" ht="45">
      <c r="A19" s="271">
        <v>1</v>
      </c>
      <c r="B19" s="129" t="s">
        <v>552</v>
      </c>
      <c r="C19" s="227" t="s">
        <v>298</v>
      </c>
      <c r="D19" s="228" t="s">
        <v>603</v>
      </c>
      <c r="E19" s="229">
        <v>28</v>
      </c>
      <c r="F19" s="131"/>
      <c r="G19" s="132"/>
      <c r="H19" s="132"/>
      <c r="I19" s="132"/>
      <c r="J19" s="132"/>
      <c r="K19" s="132"/>
      <c r="L19" s="132"/>
      <c r="M19" s="132"/>
      <c r="N19" s="132"/>
      <c r="O19" s="132"/>
      <c r="P19" s="379"/>
    </row>
    <row r="20" spans="1:16" s="125" customFormat="1" ht="33.75">
      <c r="A20" s="271">
        <v>2</v>
      </c>
      <c r="B20" s="129" t="s">
        <v>552</v>
      </c>
      <c r="C20" s="227" t="s">
        <v>299</v>
      </c>
      <c r="D20" s="228" t="s">
        <v>603</v>
      </c>
      <c r="E20" s="229">
        <f>E19*1.05</f>
        <v>29.400000000000002</v>
      </c>
      <c r="F20" s="131"/>
      <c r="G20" s="132"/>
      <c r="H20" s="132"/>
      <c r="I20" s="132"/>
      <c r="J20" s="132"/>
      <c r="K20" s="132"/>
      <c r="L20" s="132"/>
      <c r="M20" s="132"/>
      <c r="N20" s="132"/>
      <c r="O20" s="132"/>
      <c r="P20" s="379"/>
    </row>
    <row r="21" spans="1:16" s="125" customFormat="1" ht="22.5">
      <c r="A21" s="271">
        <v>3</v>
      </c>
      <c r="B21" s="129" t="s">
        <v>552</v>
      </c>
      <c r="C21" s="227" t="s">
        <v>300</v>
      </c>
      <c r="D21" s="228" t="s">
        <v>603</v>
      </c>
      <c r="E21" s="229">
        <v>2</v>
      </c>
      <c r="F21" s="131"/>
      <c r="G21" s="132"/>
      <c r="H21" s="132"/>
      <c r="I21" s="132"/>
      <c r="J21" s="132"/>
      <c r="K21" s="132"/>
      <c r="L21" s="132"/>
      <c r="M21" s="132"/>
      <c r="N21" s="132"/>
      <c r="O21" s="132"/>
      <c r="P21" s="379"/>
    </row>
    <row r="22" spans="1:16" s="125" customFormat="1" ht="22.5">
      <c r="A22" s="271">
        <v>4</v>
      </c>
      <c r="B22" s="129" t="s">
        <v>552</v>
      </c>
      <c r="C22" s="227" t="s">
        <v>301</v>
      </c>
      <c r="D22" s="228" t="s">
        <v>132</v>
      </c>
      <c r="E22" s="230">
        <v>4</v>
      </c>
      <c r="F22" s="131"/>
      <c r="G22" s="132"/>
      <c r="H22" s="132"/>
      <c r="I22" s="132"/>
      <c r="J22" s="132"/>
      <c r="K22" s="132"/>
      <c r="L22" s="132"/>
      <c r="M22" s="132"/>
      <c r="N22" s="132"/>
      <c r="O22" s="132"/>
      <c r="P22" s="379"/>
    </row>
    <row r="23" spans="1:16" s="125" customFormat="1" ht="22.5">
      <c r="A23" s="271">
        <v>5</v>
      </c>
      <c r="B23" s="129" t="s">
        <v>552</v>
      </c>
      <c r="C23" s="227" t="s">
        <v>302</v>
      </c>
      <c r="D23" s="228" t="s">
        <v>132</v>
      </c>
      <c r="E23" s="230">
        <v>1</v>
      </c>
      <c r="F23" s="131"/>
      <c r="G23" s="132"/>
      <c r="H23" s="132"/>
      <c r="I23" s="132"/>
      <c r="J23" s="132"/>
      <c r="K23" s="132"/>
      <c r="L23" s="132"/>
      <c r="M23" s="132"/>
      <c r="N23" s="132"/>
      <c r="O23" s="132"/>
      <c r="P23" s="379"/>
    </row>
    <row r="24" spans="1:16" s="125" customFormat="1" ht="22.5">
      <c r="A24" s="271">
        <v>6</v>
      </c>
      <c r="B24" s="129" t="s">
        <v>552</v>
      </c>
      <c r="C24" s="227" t="s">
        <v>303</v>
      </c>
      <c r="D24" s="228" t="s">
        <v>490</v>
      </c>
      <c r="E24" s="230">
        <v>1</v>
      </c>
      <c r="F24" s="131"/>
      <c r="G24" s="132"/>
      <c r="H24" s="132"/>
      <c r="I24" s="132"/>
      <c r="J24" s="132"/>
      <c r="K24" s="132"/>
      <c r="L24" s="132"/>
      <c r="M24" s="132"/>
      <c r="N24" s="132"/>
      <c r="O24" s="132"/>
      <c r="P24" s="379"/>
    </row>
    <row r="25" spans="1:16" s="125" customFormat="1" ht="33.75">
      <c r="A25" s="271">
        <v>7</v>
      </c>
      <c r="B25" s="129" t="s">
        <v>552</v>
      </c>
      <c r="C25" s="227" t="s">
        <v>304</v>
      </c>
      <c r="D25" s="196" t="s">
        <v>331</v>
      </c>
      <c r="E25" s="197">
        <v>1</v>
      </c>
      <c r="F25" s="131"/>
      <c r="G25" s="132"/>
      <c r="H25" s="132"/>
      <c r="I25" s="74"/>
      <c r="J25" s="74"/>
      <c r="K25" s="74"/>
      <c r="L25" s="74"/>
      <c r="M25" s="74"/>
      <c r="N25" s="74"/>
      <c r="O25" s="74"/>
      <c r="P25" s="272"/>
    </row>
    <row r="26" spans="1:16" s="125" customFormat="1" ht="22.5">
      <c r="A26" s="271">
        <v>8</v>
      </c>
      <c r="B26" s="129" t="s">
        <v>552</v>
      </c>
      <c r="C26" s="227" t="s">
        <v>305</v>
      </c>
      <c r="D26" s="228" t="s">
        <v>43</v>
      </c>
      <c r="E26" s="230">
        <v>2</v>
      </c>
      <c r="F26" s="131"/>
      <c r="G26" s="132"/>
      <c r="H26" s="132"/>
      <c r="I26" s="132"/>
      <c r="J26" s="132"/>
      <c r="K26" s="132"/>
      <c r="L26" s="132"/>
      <c r="M26" s="132"/>
      <c r="N26" s="132"/>
      <c r="O26" s="132"/>
      <c r="P26" s="379"/>
    </row>
    <row r="27" spans="1:16" s="125" customFormat="1" ht="22.5">
      <c r="A27" s="271">
        <v>9</v>
      </c>
      <c r="B27" s="129" t="s">
        <v>552</v>
      </c>
      <c r="C27" s="198" t="s">
        <v>306</v>
      </c>
      <c r="D27" s="196" t="s">
        <v>331</v>
      </c>
      <c r="E27" s="197">
        <v>1</v>
      </c>
      <c r="F27" s="131"/>
      <c r="G27" s="132"/>
      <c r="H27" s="132"/>
      <c r="I27" s="132"/>
      <c r="J27" s="132"/>
      <c r="K27" s="132"/>
      <c r="L27" s="132"/>
      <c r="M27" s="132"/>
      <c r="N27" s="132"/>
      <c r="O27" s="132"/>
      <c r="P27" s="379"/>
    </row>
    <row r="28" spans="1:16" s="125" customFormat="1" ht="22.5">
      <c r="A28" s="271">
        <v>10</v>
      </c>
      <c r="B28" s="129" t="s">
        <v>552</v>
      </c>
      <c r="C28" s="198" t="s">
        <v>307</v>
      </c>
      <c r="D28" s="196" t="s">
        <v>331</v>
      </c>
      <c r="E28" s="197">
        <v>1</v>
      </c>
      <c r="F28" s="131"/>
      <c r="G28" s="132"/>
      <c r="H28" s="132"/>
      <c r="I28" s="132"/>
      <c r="J28" s="132"/>
      <c r="K28" s="132"/>
      <c r="L28" s="132"/>
      <c r="M28" s="132"/>
      <c r="N28" s="132"/>
      <c r="O28" s="132"/>
      <c r="P28" s="379"/>
    </row>
    <row r="29" spans="1:16" s="125" customFormat="1" ht="22.5">
      <c r="A29" s="271">
        <v>11</v>
      </c>
      <c r="B29" s="129" t="s">
        <v>552</v>
      </c>
      <c r="C29" s="198" t="s">
        <v>308</v>
      </c>
      <c r="D29" s="196" t="s">
        <v>331</v>
      </c>
      <c r="E29" s="197">
        <v>1</v>
      </c>
      <c r="F29" s="131"/>
      <c r="G29" s="132"/>
      <c r="H29" s="132"/>
      <c r="I29" s="132"/>
      <c r="J29" s="132"/>
      <c r="K29" s="132"/>
      <c r="L29" s="132"/>
      <c r="M29" s="132"/>
      <c r="N29" s="132"/>
      <c r="O29" s="132"/>
      <c r="P29" s="379"/>
    </row>
    <row r="30" spans="1:16" s="125" customFormat="1" ht="22.5">
      <c r="A30" s="271">
        <v>12</v>
      </c>
      <c r="B30" s="129" t="s">
        <v>552</v>
      </c>
      <c r="C30" s="198" t="s">
        <v>309</v>
      </c>
      <c r="D30" s="196" t="s">
        <v>331</v>
      </c>
      <c r="E30" s="197">
        <v>1</v>
      </c>
      <c r="F30" s="131"/>
      <c r="G30" s="132"/>
      <c r="H30" s="132"/>
      <c r="I30" s="132"/>
      <c r="J30" s="132"/>
      <c r="K30" s="132"/>
      <c r="L30" s="132"/>
      <c r="M30" s="132"/>
      <c r="N30" s="132"/>
      <c r="O30" s="132"/>
      <c r="P30" s="379"/>
    </row>
    <row r="31" spans="1:16" ht="13.5" customHeight="1">
      <c r="A31" s="377"/>
      <c r="B31" s="376"/>
      <c r="C31" s="376"/>
      <c r="D31" s="376"/>
      <c r="E31" s="597" t="s">
        <v>789</v>
      </c>
      <c r="F31" s="539"/>
      <c r="G31" s="539"/>
      <c r="H31" s="539"/>
      <c r="I31" s="539"/>
      <c r="J31" s="598"/>
      <c r="K31" s="376"/>
      <c r="L31" s="376"/>
      <c r="M31" s="376"/>
      <c r="N31" s="376"/>
      <c r="O31" s="376"/>
      <c r="P31" s="378"/>
    </row>
    <row r="32" spans="1:16" s="125" customFormat="1" ht="45">
      <c r="A32" s="271">
        <v>1</v>
      </c>
      <c r="B32" s="129" t="s">
        <v>572</v>
      </c>
      <c r="C32" s="227" t="s">
        <v>298</v>
      </c>
      <c r="D32" s="196" t="s">
        <v>603</v>
      </c>
      <c r="E32" s="199">
        <f>28+12+3</f>
        <v>43</v>
      </c>
      <c r="F32" s="131"/>
      <c r="G32" s="132"/>
      <c r="H32" s="132"/>
      <c r="I32" s="132"/>
      <c r="J32" s="132"/>
      <c r="K32" s="132"/>
      <c r="L32" s="132"/>
      <c r="M32" s="132"/>
      <c r="N32" s="132"/>
      <c r="O32" s="132"/>
      <c r="P32" s="379"/>
    </row>
    <row r="33" spans="1:16" s="125" customFormat="1" ht="45">
      <c r="A33" s="271">
        <v>2</v>
      </c>
      <c r="B33" s="129" t="s">
        <v>572</v>
      </c>
      <c r="C33" s="198" t="s">
        <v>310</v>
      </c>
      <c r="D33" s="196" t="s">
        <v>603</v>
      </c>
      <c r="E33" s="199">
        <f>E32*1.05</f>
        <v>45.15</v>
      </c>
      <c r="F33" s="131"/>
      <c r="G33" s="132"/>
      <c r="H33" s="132"/>
      <c r="I33" s="132"/>
      <c r="J33" s="132"/>
      <c r="K33" s="132"/>
      <c r="L33" s="132"/>
      <c r="M33" s="132"/>
      <c r="N33" s="132"/>
      <c r="O33" s="132"/>
      <c r="P33" s="379"/>
    </row>
    <row r="34" spans="1:16" s="125" customFormat="1" ht="22.5">
      <c r="A34" s="271">
        <v>3</v>
      </c>
      <c r="B34" s="129" t="s">
        <v>572</v>
      </c>
      <c r="C34" s="198" t="s">
        <v>311</v>
      </c>
      <c r="D34" s="196" t="s">
        <v>132</v>
      </c>
      <c r="E34" s="197">
        <v>4</v>
      </c>
      <c r="F34" s="131"/>
      <c r="G34" s="132"/>
      <c r="H34" s="132"/>
      <c r="I34" s="132"/>
      <c r="J34" s="132"/>
      <c r="K34" s="132"/>
      <c r="L34" s="132"/>
      <c r="M34" s="132"/>
      <c r="N34" s="132"/>
      <c r="O34" s="132"/>
      <c r="P34" s="379"/>
    </row>
    <row r="35" spans="1:16" s="125" customFormat="1" ht="9.75">
      <c r="A35" s="271">
        <v>4</v>
      </c>
      <c r="B35" s="129" t="s">
        <v>572</v>
      </c>
      <c r="C35" s="227" t="s">
        <v>303</v>
      </c>
      <c r="D35" s="228" t="s">
        <v>490</v>
      </c>
      <c r="E35" s="230">
        <v>2</v>
      </c>
      <c r="F35" s="131"/>
      <c r="G35" s="132"/>
      <c r="H35" s="132"/>
      <c r="I35" s="132"/>
      <c r="J35" s="132"/>
      <c r="K35" s="132"/>
      <c r="L35" s="132"/>
      <c r="M35" s="132"/>
      <c r="N35" s="132"/>
      <c r="O35" s="132"/>
      <c r="P35" s="379"/>
    </row>
    <row r="36" spans="1:16" s="125" customFormat="1" ht="9.75">
      <c r="A36" s="271">
        <v>5</v>
      </c>
      <c r="B36" s="129" t="s">
        <v>572</v>
      </c>
      <c r="C36" s="198" t="s">
        <v>479</v>
      </c>
      <c r="D36" s="196" t="s">
        <v>132</v>
      </c>
      <c r="E36" s="197">
        <v>1</v>
      </c>
      <c r="F36" s="131"/>
      <c r="G36" s="132"/>
      <c r="H36" s="132"/>
      <c r="I36" s="132"/>
      <c r="J36" s="132"/>
      <c r="K36" s="132"/>
      <c r="L36" s="132"/>
      <c r="M36" s="132"/>
      <c r="N36" s="132"/>
      <c r="O36" s="132"/>
      <c r="P36" s="379"/>
    </row>
    <row r="37" spans="1:16" s="125" customFormat="1" ht="20.25">
      <c r="A37" s="271">
        <v>6</v>
      </c>
      <c r="B37" s="129" t="s">
        <v>572</v>
      </c>
      <c r="C37" s="227" t="s">
        <v>305</v>
      </c>
      <c r="D37" s="228" t="s">
        <v>43</v>
      </c>
      <c r="E37" s="230">
        <v>2</v>
      </c>
      <c r="F37" s="131"/>
      <c r="G37" s="132"/>
      <c r="H37" s="132"/>
      <c r="I37" s="132"/>
      <c r="J37" s="132"/>
      <c r="K37" s="132"/>
      <c r="L37" s="132"/>
      <c r="M37" s="132"/>
      <c r="N37" s="132"/>
      <c r="O37" s="132"/>
      <c r="P37" s="379"/>
    </row>
    <row r="38" spans="1:16" s="125" customFormat="1" ht="20.25">
      <c r="A38" s="271">
        <v>7</v>
      </c>
      <c r="B38" s="129" t="s">
        <v>572</v>
      </c>
      <c r="C38" s="227" t="s">
        <v>304</v>
      </c>
      <c r="D38" s="196" t="s">
        <v>331</v>
      </c>
      <c r="E38" s="197">
        <v>2</v>
      </c>
      <c r="F38" s="131"/>
      <c r="G38" s="132"/>
      <c r="H38" s="132"/>
      <c r="I38" s="132"/>
      <c r="J38" s="132"/>
      <c r="K38" s="132"/>
      <c r="L38" s="132"/>
      <c r="M38" s="132"/>
      <c r="N38" s="132"/>
      <c r="O38" s="132"/>
      <c r="P38" s="379"/>
    </row>
    <row r="39" spans="1:16" s="125" customFormat="1" ht="9.75">
      <c r="A39" s="271">
        <v>8</v>
      </c>
      <c r="B39" s="129" t="s">
        <v>572</v>
      </c>
      <c r="C39" s="198" t="s">
        <v>306</v>
      </c>
      <c r="D39" s="196" t="s">
        <v>331</v>
      </c>
      <c r="E39" s="197">
        <v>1</v>
      </c>
      <c r="F39" s="131"/>
      <c r="G39" s="132"/>
      <c r="H39" s="132"/>
      <c r="I39" s="74"/>
      <c r="J39" s="74"/>
      <c r="K39" s="74"/>
      <c r="L39" s="74"/>
      <c r="M39" s="74"/>
      <c r="N39" s="74"/>
      <c r="O39" s="74"/>
      <c r="P39" s="272"/>
    </row>
    <row r="40" spans="1:16" s="125" customFormat="1" ht="9.75">
      <c r="A40" s="271">
        <v>9</v>
      </c>
      <c r="B40" s="129" t="s">
        <v>572</v>
      </c>
      <c r="C40" s="198" t="s">
        <v>307</v>
      </c>
      <c r="D40" s="196" t="s">
        <v>331</v>
      </c>
      <c r="E40" s="197">
        <v>1</v>
      </c>
      <c r="F40" s="131"/>
      <c r="G40" s="132"/>
      <c r="H40" s="132"/>
      <c r="I40" s="132"/>
      <c r="J40" s="132"/>
      <c r="K40" s="132"/>
      <c r="L40" s="132"/>
      <c r="M40" s="132"/>
      <c r="N40" s="132"/>
      <c r="O40" s="132"/>
      <c r="P40" s="379"/>
    </row>
    <row r="41" spans="1:16" s="125" customFormat="1" ht="9.75">
      <c r="A41" s="271">
        <v>10</v>
      </c>
      <c r="B41" s="129" t="s">
        <v>572</v>
      </c>
      <c r="C41" s="198" t="s">
        <v>308</v>
      </c>
      <c r="D41" s="196" t="s">
        <v>331</v>
      </c>
      <c r="E41" s="197">
        <v>1</v>
      </c>
      <c r="F41" s="131"/>
      <c r="G41" s="132"/>
      <c r="H41" s="132"/>
      <c r="I41" s="132"/>
      <c r="J41" s="132"/>
      <c r="K41" s="132"/>
      <c r="L41" s="132"/>
      <c r="M41" s="132"/>
      <c r="N41" s="132"/>
      <c r="O41" s="132"/>
      <c r="P41" s="379"/>
    </row>
    <row r="42" spans="1:16" s="125" customFormat="1" ht="9.75">
      <c r="A42" s="271">
        <v>11</v>
      </c>
      <c r="B42" s="129" t="s">
        <v>572</v>
      </c>
      <c r="C42" s="198" t="s">
        <v>309</v>
      </c>
      <c r="D42" s="196" t="s">
        <v>331</v>
      </c>
      <c r="E42" s="197">
        <v>1</v>
      </c>
      <c r="F42" s="131"/>
      <c r="G42" s="132"/>
      <c r="H42" s="132"/>
      <c r="I42" s="132"/>
      <c r="J42" s="132"/>
      <c r="K42" s="132"/>
      <c r="L42" s="132"/>
      <c r="M42" s="132"/>
      <c r="N42" s="132"/>
      <c r="O42" s="132"/>
      <c r="P42" s="379"/>
    </row>
    <row r="43" spans="1:16" ht="13.5" customHeight="1">
      <c r="A43" s="377"/>
      <c r="B43" s="376"/>
      <c r="C43" s="376"/>
      <c r="D43" s="376"/>
      <c r="E43" s="597" t="s">
        <v>312</v>
      </c>
      <c r="F43" s="539"/>
      <c r="G43" s="539"/>
      <c r="H43" s="539"/>
      <c r="I43" s="539"/>
      <c r="J43" s="539"/>
      <c r="K43" s="598"/>
      <c r="L43" s="376"/>
      <c r="M43" s="376"/>
      <c r="N43" s="376"/>
      <c r="O43" s="376"/>
      <c r="P43" s="378"/>
    </row>
    <row r="44" spans="1:16" s="125" customFormat="1" ht="30">
      <c r="A44" s="271">
        <v>1</v>
      </c>
      <c r="B44" s="129" t="s">
        <v>322</v>
      </c>
      <c r="C44" s="198" t="s">
        <v>313</v>
      </c>
      <c r="D44" s="196" t="s">
        <v>603</v>
      </c>
      <c r="E44" s="199">
        <v>9</v>
      </c>
      <c r="F44" s="131"/>
      <c r="G44" s="132"/>
      <c r="H44" s="132"/>
      <c r="I44" s="132"/>
      <c r="J44" s="132"/>
      <c r="K44" s="132"/>
      <c r="L44" s="132"/>
      <c r="M44" s="132"/>
      <c r="N44" s="132"/>
      <c r="O44" s="132"/>
      <c r="P44" s="379"/>
    </row>
    <row r="45" spans="1:16" s="125" customFormat="1" ht="30">
      <c r="A45" s="271">
        <v>2</v>
      </c>
      <c r="B45" s="129" t="s">
        <v>322</v>
      </c>
      <c r="C45" s="198" t="s">
        <v>314</v>
      </c>
      <c r="D45" s="196" t="s">
        <v>603</v>
      </c>
      <c r="E45" s="199">
        <v>2</v>
      </c>
      <c r="F45" s="131"/>
      <c r="G45" s="132"/>
      <c r="H45" s="132"/>
      <c r="I45" s="132"/>
      <c r="J45" s="132"/>
      <c r="K45" s="132"/>
      <c r="L45" s="132"/>
      <c r="M45" s="132"/>
      <c r="N45" s="132"/>
      <c r="O45" s="132"/>
      <c r="P45" s="379"/>
    </row>
    <row r="46" spans="1:16" s="125" customFormat="1" ht="30">
      <c r="A46" s="271">
        <v>3</v>
      </c>
      <c r="B46" s="129" t="s">
        <v>322</v>
      </c>
      <c r="C46" s="198" t="s">
        <v>315</v>
      </c>
      <c r="D46" s="196" t="s">
        <v>603</v>
      </c>
      <c r="E46" s="199">
        <v>20</v>
      </c>
      <c r="F46" s="131"/>
      <c r="G46" s="132"/>
      <c r="H46" s="132"/>
      <c r="I46" s="132"/>
      <c r="J46" s="132"/>
      <c r="K46" s="132"/>
      <c r="L46" s="132"/>
      <c r="M46" s="132"/>
      <c r="N46" s="132"/>
      <c r="O46" s="132"/>
      <c r="P46" s="379"/>
    </row>
    <row r="47" spans="1:16" s="125" customFormat="1" ht="20.25">
      <c r="A47" s="271">
        <v>4</v>
      </c>
      <c r="B47" s="129" t="s">
        <v>322</v>
      </c>
      <c r="C47" s="198" t="s">
        <v>316</v>
      </c>
      <c r="D47" s="196" t="s">
        <v>603</v>
      </c>
      <c r="E47" s="199">
        <v>2</v>
      </c>
      <c r="F47" s="131"/>
      <c r="G47" s="132"/>
      <c r="H47" s="132"/>
      <c r="I47" s="132"/>
      <c r="J47" s="132"/>
      <c r="K47" s="132"/>
      <c r="L47" s="132"/>
      <c r="M47" s="132"/>
      <c r="N47" s="132"/>
      <c r="O47" s="132"/>
      <c r="P47" s="379"/>
    </row>
    <row r="48" spans="1:16" s="125" customFormat="1" ht="20.25">
      <c r="A48" s="271">
        <v>5</v>
      </c>
      <c r="B48" s="129" t="s">
        <v>322</v>
      </c>
      <c r="C48" s="198" t="s">
        <v>317</v>
      </c>
      <c r="D48" s="196" t="s">
        <v>603</v>
      </c>
      <c r="E48" s="199">
        <v>1</v>
      </c>
      <c r="F48" s="131"/>
      <c r="G48" s="132"/>
      <c r="H48" s="132"/>
      <c r="I48" s="132"/>
      <c r="J48" s="132"/>
      <c r="K48" s="132"/>
      <c r="L48" s="132"/>
      <c r="M48" s="132"/>
      <c r="N48" s="132"/>
      <c r="O48" s="132"/>
      <c r="P48" s="379"/>
    </row>
    <row r="49" spans="1:16" s="125" customFormat="1" ht="9.75">
      <c r="A49" s="271">
        <v>6</v>
      </c>
      <c r="B49" s="129" t="s">
        <v>322</v>
      </c>
      <c r="C49" s="198" t="s">
        <v>318</v>
      </c>
      <c r="D49" s="196" t="s">
        <v>132</v>
      </c>
      <c r="E49" s="197">
        <v>1</v>
      </c>
      <c r="F49" s="131"/>
      <c r="G49" s="132"/>
      <c r="H49" s="132"/>
      <c r="I49" s="132"/>
      <c r="J49" s="132"/>
      <c r="K49" s="132"/>
      <c r="L49" s="132"/>
      <c r="M49" s="132"/>
      <c r="N49" s="132"/>
      <c r="O49" s="132"/>
      <c r="P49" s="379"/>
    </row>
    <row r="50" spans="1:16" s="125" customFormat="1" ht="20.25">
      <c r="A50" s="271">
        <v>7</v>
      </c>
      <c r="B50" s="129" t="s">
        <v>322</v>
      </c>
      <c r="C50" s="198" t="s">
        <v>319</v>
      </c>
      <c r="D50" s="196" t="s">
        <v>132</v>
      </c>
      <c r="E50" s="197">
        <v>1</v>
      </c>
      <c r="F50" s="131"/>
      <c r="G50" s="132"/>
      <c r="H50" s="132"/>
      <c r="I50" s="132"/>
      <c r="J50" s="132"/>
      <c r="K50" s="132"/>
      <c r="L50" s="132"/>
      <c r="M50" s="132"/>
      <c r="N50" s="132"/>
      <c r="O50" s="132"/>
      <c r="P50" s="379"/>
    </row>
    <row r="51" spans="1:16" s="125" customFormat="1" ht="20.25">
      <c r="A51" s="271">
        <v>8</v>
      </c>
      <c r="B51" s="129" t="s">
        <v>322</v>
      </c>
      <c r="C51" s="198" t="s">
        <v>82</v>
      </c>
      <c r="D51" s="196" t="s">
        <v>132</v>
      </c>
      <c r="E51" s="197">
        <v>1</v>
      </c>
      <c r="F51" s="131"/>
      <c r="G51" s="132"/>
      <c r="H51" s="132"/>
      <c r="I51" s="132"/>
      <c r="J51" s="132"/>
      <c r="K51" s="132"/>
      <c r="L51" s="132"/>
      <c r="M51" s="132"/>
      <c r="N51" s="132"/>
      <c r="O51" s="132"/>
      <c r="P51" s="379"/>
    </row>
    <row r="52" spans="1:16" s="125" customFormat="1" ht="30">
      <c r="A52" s="271">
        <v>9</v>
      </c>
      <c r="B52" s="129" t="s">
        <v>322</v>
      </c>
      <c r="C52" s="198" t="s">
        <v>83</v>
      </c>
      <c r="D52" s="196" t="s">
        <v>331</v>
      </c>
      <c r="E52" s="196">
        <v>1</v>
      </c>
      <c r="F52" s="131"/>
      <c r="G52" s="132"/>
      <c r="H52" s="132"/>
      <c r="I52" s="132"/>
      <c r="J52" s="132"/>
      <c r="K52" s="132"/>
      <c r="L52" s="132"/>
      <c r="M52" s="132"/>
      <c r="N52" s="132"/>
      <c r="O52" s="132"/>
      <c r="P52" s="379"/>
    </row>
    <row r="53" spans="1:16" s="125" customFormat="1" ht="20.25">
      <c r="A53" s="271">
        <v>10</v>
      </c>
      <c r="B53" s="129" t="s">
        <v>322</v>
      </c>
      <c r="C53" s="198" t="s">
        <v>84</v>
      </c>
      <c r="D53" s="196" t="s">
        <v>507</v>
      </c>
      <c r="E53" s="197">
        <v>1</v>
      </c>
      <c r="F53" s="131"/>
      <c r="G53" s="132"/>
      <c r="H53" s="132"/>
      <c r="I53" s="132"/>
      <c r="J53" s="132"/>
      <c r="K53" s="132"/>
      <c r="L53" s="132"/>
      <c r="M53" s="132"/>
      <c r="N53" s="132"/>
      <c r="O53" s="132"/>
      <c r="P53" s="379"/>
    </row>
    <row r="54" spans="1:16" s="125" customFormat="1" ht="20.25">
      <c r="A54" s="271">
        <v>11</v>
      </c>
      <c r="B54" s="129" t="s">
        <v>322</v>
      </c>
      <c r="C54" s="198" t="s">
        <v>85</v>
      </c>
      <c r="D54" s="196" t="s">
        <v>43</v>
      </c>
      <c r="E54" s="197">
        <v>2</v>
      </c>
      <c r="F54" s="131"/>
      <c r="G54" s="132"/>
      <c r="H54" s="132"/>
      <c r="I54" s="132"/>
      <c r="J54" s="132"/>
      <c r="K54" s="132"/>
      <c r="L54" s="132"/>
      <c r="M54" s="132"/>
      <c r="N54" s="132"/>
      <c r="O54" s="132"/>
      <c r="P54" s="379"/>
    </row>
    <row r="55" spans="1:16" s="125" customFormat="1" ht="20.25">
      <c r="A55" s="271">
        <v>12</v>
      </c>
      <c r="B55" s="129" t="s">
        <v>322</v>
      </c>
      <c r="C55" s="198" t="s">
        <v>86</v>
      </c>
      <c r="D55" s="196" t="s">
        <v>43</v>
      </c>
      <c r="E55" s="197">
        <v>1</v>
      </c>
      <c r="F55" s="131"/>
      <c r="G55" s="132"/>
      <c r="H55" s="132"/>
      <c r="I55" s="132"/>
      <c r="J55" s="132"/>
      <c r="K55" s="132"/>
      <c r="L55" s="132"/>
      <c r="M55" s="132"/>
      <c r="N55" s="132"/>
      <c r="O55" s="132"/>
      <c r="P55" s="379"/>
    </row>
    <row r="56" spans="1:16" s="125" customFormat="1" ht="20.25">
      <c r="A56" s="271">
        <v>13</v>
      </c>
      <c r="B56" s="129" t="s">
        <v>322</v>
      </c>
      <c r="C56" s="198" t="s">
        <v>87</v>
      </c>
      <c r="D56" s="196" t="s">
        <v>43</v>
      </c>
      <c r="E56" s="197">
        <v>1</v>
      </c>
      <c r="F56" s="131"/>
      <c r="G56" s="132"/>
      <c r="H56" s="132"/>
      <c r="I56" s="132"/>
      <c r="J56" s="132"/>
      <c r="K56" s="132"/>
      <c r="L56" s="132"/>
      <c r="M56" s="132"/>
      <c r="N56" s="132"/>
      <c r="O56" s="132"/>
      <c r="P56" s="379"/>
    </row>
    <row r="57" spans="1:16" s="125" customFormat="1" ht="9.75">
      <c r="A57" s="271">
        <v>14</v>
      </c>
      <c r="B57" s="129" t="s">
        <v>322</v>
      </c>
      <c r="C57" s="198" t="s">
        <v>306</v>
      </c>
      <c r="D57" s="196" t="s">
        <v>331</v>
      </c>
      <c r="E57" s="197">
        <v>1</v>
      </c>
      <c r="F57" s="131"/>
      <c r="G57" s="132"/>
      <c r="H57" s="132"/>
      <c r="I57" s="132"/>
      <c r="J57" s="132"/>
      <c r="K57" s="132"/>
      <c r="L57" s="132"/>
      <c r="M57" s="132"/>
      <c r="N57" s="132"/>
      <c r="O57" s="132"/>
      <c r="P57" s="379"/>
    </row>
    <row r="58" spans="1:16" s="125" customFormat="1" ht="9.75">
      <c r="A58" s="271">
        <v>15</v>
      </c>
      <c r="B58" s="129" t="s">
        <v>322</v>
      </c>
      <c r="C58" s="198" t="s">
        <v>307</v>
      </c>
      <c r="D58" s="196" t="s">
        <v>331</v>
      </c>
      <c r="E58" s="197">
        <v>1</v>
      </c>
      <c r="F58" s="131"/>
      <c r="G58" s="132"/>
      <c r="H58" s="132"/>
      <c r="I58" s="132"/>
      <c r="J58" s="132"/>
      <c r="K58" s="132"/>
      <c r="L58" s="132"/>
      <c r="M58" s="132"/>
      <c r="N58" s="132"/>
      <c r="O58" s="132"/>
      <c r="P58" s="379"/>
    </row>
    <row r="59" spans="1:16" s="125" customFormat="1" ht="9.75">
      <c r="A59" s="271">
        <v>16</v>
      </c>
      <c r="B59" s="129" t="s">
        <v>322</v>
      </c>
      <c r="C59" s="198" t="s">
        <v>308</v>
      </c>
      <c r="D59" s="196" t="s">
        <v>331</v>
      </c>
      <c r="E59" s="197">
        <v>1</v>
      </c>
      <c r="F59" s="131"/>
      <c r="G59" s="132"/>
      <c r="H59" s="132"/>
      <c r="I59" s="132"/>
      <c r="J59" s="132"/>
      <c r="K59" s="132"/>
      <c r="L59" s="132"/>
      <c r="M59" s="132"/>
      <c r="N59" s="132"/>
      <c r="O59" s="132"/>
      <c r="P59" s="379"/>
    </row>
    <row r="60" spans="1:16" s="125" customFormat="1" ht="9.75">
      <c r="A60" s="271">
        <v>17</v>
      </c>
      <c r="B60" s="129" t="s">
        <v>322</v>
      </c>
      <c r="C60" s="198" t="s">
        <v>309</v>
      </c>
      <c r="D60" s="196" t="s">
        <v>331</v>
      </c>
      <c r="E60" s="197">
        <v>1</v>
      </c>
      <c r="F60" s="131"/>
      <c r="G60" s="132"/>
      <c r="H60" s="132"/>
      <c r="I60" s="132"/>
      <c r="J60" s="132"/>
      <c r="K60" s="132"/>
      <c r="L60" s="132"/>
      <c r="M60" s="132"/>
      <c r="N60" s="132"/>
      <c r="O60" s="132"/>
      <c r="P60" s="379"/>
    </row>
    <row r="61" spans="1:16" ht="13.5" customHeight="1">
      <c r="A61" s="377"/>
      <c r="B61" s="376"/>
      <c r="C61" s="376"/>
      <c r="D61" s="597" t="s">
        <v>88</v>
      </c>
      <c r="E61" s="539"/>
      <c r="F61" s="539"/>
      <c r="G61" s="539"/>
      <c r="H61" s="539"/>
      <c r="I61" s="539"/>
      <c r="J61" s="539"/>
      <c r="K61" s="598"/>
      <c r="L61" s="376"/>
      <c r="M61" s="376"/>
      <c r="N61" s="376"/>
      <c r="O61" s="376"/>
      <c r="P61" s="378"/>
    </row>
    <row r="62" spans="1:16" s="125" customFormat="1" ht="20.25">
      <c r="A62" s="271">
        <v>1</v>
      </c>
      <c r="B62" s="129" t="s">
        <v>92</v>
      </c>
      <c r="C62" s="130" t="s">
        <v>91</v>
      </c>
      <c r="D62" s="74" t="s">
        <v>554</v>
      </c>
      <c r="E62" s="74">
        <v>1</v>
      </c>
      <c r="F62" s="131"/>
      <c r="G62" s="132"/>
      <c r="H62" s="132"/>
      <c r="I62" s="132"/>
      <c r="J62" s="132"/>
      <c r="K62" s="132"/>
      <c r="L62" s="132"/>
      <c r="M62" s="132"/>
      <c r="N62" s="132"/>
      <c r="O62" s="132"/>
      <c r="P62" s="379"/>
    </row>
    <row r="63" spans="1:16" s="125" customFormat="1" ht="12.75" customHeight="1">
      <c r="A63" s="380"/>
      <c r="B63" s="231"/>
      <c r="C63" s="231"/>
      <c r="D63" s="599" t="s">
        <v>33</v>
      </c>
      <c r="E63" s="600"/>
      <c r="F63" s="600"/>
      <c r="G63" s="600"/>
      <c r="H63" s="600"/>
      <c r="I63" s="600"/>
      <c r="J63" s="600"/>
      <c r="K63" s="600"/>
      <c r="L63" s="231"/>
      <c r="M63" s="231"/>
      <c r="N63" s="231"/>
      <c r="O63" s="231"/>
      <c r="P63" s="381"/>
    </row>
    <row r="64" spans="1:16" s="125" customFormat="1" ht="20.25">
      <c r="A64" s="271">
        <v>1</v>
      </c>
      <c r="B64" s="129" t="s">
        <v>92</v>
      </c>
      <c r="C64" s="198" t="s">
        <v>34</v>
      </c>
      <c r="D64" s="196" t="s">
        <v>603</v>
      </c>
      <c r="E64" s="199">
        <v>30</v>
      </c>
      <c r="F64" s="56"/>
      <c r="G64" s="56"/>
      <c r="H64" s="56"/>
      <c r="I64" s="56"/>
      <c r="J64" s="56"/>
      <c r="K64" s="56"/>
      <c r="L64" s="56"/>
      <c r="M64" s="56"/>
      <c r="N64" s="56"/>
      <c r="O64" s="56"/>
      <c r="P64" s="300"/>
    </row>
    <row r="65" spans="1:16" s="125" customFormat="1" ht="20.25">
      <c r="A65" s="271">
        <v>2</v>
      </c>
      <c r="B65" s="129" t="s">
        <v>92</v>
      </c>
      <c r="C65" s="198" t="s">
        <v>35</v>
      </c>
      <c r="D65" s="196" t="s">
        <v>603</v>
      </c>
      <c r="E65" s="199">
        <v>40</v>
      </c>
      <c r="F65" s="56"/>
      <c r="G65" s="56"/>
      <c r="H65" s="56"/>
      <c r="I65" s="56"/>
      <c r="J65" s="56"/>
      <c r="K65" s="56"/>
      <c r="L65" s="56"/>
      <c r="M65" s="56"/>
      <c r="N65" s="56"/>
      <c r="O65" s="56"/>
      <c r="P65" s="300"/>
    </row>
    <row r="66" spans="1:16" s="125" customFormat="1" ht="51">
      <c r="A66" s="271">
        <v>3</v>
      </c>
      <c r="B66" s="129" t="s">
        <v>92</v>
      </c>
      <c r="C66" s="198" t="s">
        <v>508</v>
      </c>
      <c r="D66" s="196" t="s">
        <v>331</v>
      </c>
      <c r="E66" s="197">
        <v>3</v>
      </c>
      <c r="F66" s="56"/>
      <c r="G66" s="56"/>
      <c r="H66" s="56"/>
      <c r="I66" s="56"/>
      <c r="J66" s="56"/>
      <c r="K66" s="56"/>
      <c r="L66" s="56"/>
      <c r="M66" s="56"/>
      <c r="N66" s="56"/>
      <c r="O66" s="56"/>
      <c r="P66" s="300"/>
    </row>
    <row r="67" spans="1:16" s="125" customFormat="1" ht="9.75">
      <c r="A67" s="271">
        <v>4</v>
      </c>
      <c r="B67" s="129" t="s">
        <v>92</v>
      </c>
      <c r="C67" s="198" t="s">
        <v>36</v>
      </c>
      <c r="D67" s="196" t="s">
        <v>603</v>
      </c>
      <c r="E67" s="197">
        <v>1.5</v>
      </c>
      <c r="F67" s="56"/>
      <c r="G67" s="56"/>
      <c r="H67" s="56"/>
      <c r="I67" s="56"/>
      <c r="J67" s="56"/>
      <c r="K67" s="56"/>
      <c r="L67" s="56"/>
      <c r="M67" s="56"/>
      <c r="N67" s="56"/>
      <c r="O67" s="56"/>
      <c r="P67" s="300"/>
    </row>
    <row r="68" spans="1:16" s="125" customFormat="1" ht="9.75">
      <c r="A68" s="271">
        <v>5</v>
      </c>
      <c r="B68" s="129" t="s">
        <v>92</v>
      </c>
      <c r="C68" s="198" t="s">
        <v>306</v>
      </c>
      <c r="D68" s="196" t="s">
        <v>331</v>
      </c>
      <c r="E68" s="197">
        <v>1</v>
      </c>
      <c r="F68" s="56"/>
      <c r="G68" s="56"/>
      <c r="H68" s="56"/>
      <c r="I68" s="56"/>
      <c r="J68" s="56"/>
      <c r="K68" s="56"/>
      <c r="L68" s="56"/>
      <c r="M68" s="56"/>
      <c r="N68" s="56"/>
      <c r="O68" s="56"/>
      <c r="P68" s="300"/>
    </row>
    <row r="69" spans="1:16" s="125" customFormat="1" ht="9.75">
      <c r="A69" s="271">
        <v>6</v>
      </c>
      <c r="B69" s="129" t="s">
        <v>92</v>
      </c>
      <c r="C69" s="198" t="s">
        <v>307</v>
      </c>
      <c r="D69" s="196" t="s">
        <v>331</v>
      </c>
      <c r="E69" s="197">
        <v>1</v>
      </c>
      <c r="F69" s="56"/>
      <c r="G69" s="56"/>
      <c r="H69" s="56"/>
      <c r="I69" s="56"/>
      <c r="J69" s="56"/>
      <c r="K69" s="56"/>
      <c r="L69" s="56"/>
      <c r="M69" s="56"/>
      <c r="N69" s="56"/>
      <c r="O69" s="56"/>
      <c r="P69" s="300"/>
    </row>
    <row r="70" spans="1:16" s="125" customFormat="1" ht="9.75">
      <c r="A70" s="271">
        <v>7</v>
      </c>
      <c r="B70" s="129" t="s">
        <v>92</v>
      </c>
      <c r="C70" s="198" t="s">
        <v>308</v>
      </c>
      <c r="D70" s="196" t="s">
        <v>331</v>
      </c>
      <c r="E70" s="197">
        <v>1</v>
      </c>
      <c r="F70" s="56"/>
      <c r="G70" s="56"/>
      <c r="H70" s="56"/>
      <c r="I70" s="56"/>
      <c r="J70" s="56"/>
      <c r="K70" s="56"/>
      <c r="L70" s="56"/>
      <c r="M70" s="56"/>
      <c r="N70" s="56"/>
      <c r="O70" s="56"/>
      <c r="P70" s="300"/>
    </row>
    <row r="71" spans="1:16" s="125" customFormat="1" ht="9.75">
      <c r="A71" s="271">
        <v>8</v>
      </c>
      <c r="B71" s="129" t="s">
        <v>92</v>
      </c>
      <c r="C71" s="198" t="s">
        <v>309</v>
      </c>
      <c r="D71" s="196" t="s">
        <v>331</v>
      </c>
      <c r="E71" s="197">
        <v>1</v>
      </c>
      <c r="F71" s="56"/>
      <c r="G71" s="56"/>
      <c r="H71" s="56"/>
      <c r="I71" s="56"/>
      <c r="J71" s="56"/>
      <c r="K71" s="56"/>
      <c r="L71" s="56"/>
      <c r="M71" s="56"/>
      <c r="N71" s="56"/>
      <c r="O71" s="56"/>
      <c r="P71" s="300"/>
    </row>
    <row r="72" spans="1:16" s="125" customFormat="1" ht="20.25">
      <c r="A72" s="271">
        <v>9</v>
      </c>
      <c r="B72" s="129" t="s">
        <v>92</v>
      </c>
      <c r="C72" s="198" t="s">
        <v>509</v>
      </c>
      <c r="D72" s="196" t="s">
        <v>43</v>
      </c>
      <c r="E72" s="197">
        <v>2</v>
      </c>
      <c r="F72" s="56"/>
      <c r="G72" s="56"/>
      <c r="H72" s="56"/>
      <c r="I72" s="56"/>
      <c r="J72" s="56"/>
      <c r="K72" s="56"/>
      <c r="L72" s="56"/>
      <c r="M72" s="56"/>
      <c r="N72" s="56"/>
      <c r="O72" s="56"/>
      <c r="P72" s="300"/>
    </row>
    <row r="73" spans="1:16" s="125" customFormat="1" ht="20.25">
      <c r="A73" s="271">
        <v>10</v>
      </c>
      <c r="B73" s="129" t="s">
        <v>92</v>
      </c>
      <c r="C73" s="198" t="s">
        <v>510</v>
      </c>
      <c r="D73" s="196" t="s">
        <v>331</v>
      </c>
      <c r="E73" s="197">
        <v>1</v>
      </c>
      <c r="F73" s="56"/>
      <c r="G73" s="56"/>
      <c r="H73" s="56"/>
      <c r="I73" s="56"/>
      <c r="J73" s="56"/>
      <c r="K73" s="56"/>
      <c r="L73" s="56"/>
      <c r="M73" s="56"/>
      <c r="N73" s="56"/>
      <c r="O73" s="56"/>
      <c r="P73" s="300"/>
    </row>
    <row r="74" spans="1:16" s="125" customFormat="1" ht="9.75">
      <c r="A74" s="271">
        <v>12</v>
      </c>
      <c r="B74" s="129" t="s">
        <v>92</v>
      </c>
      <c r="C74" s="198" t="s">
        <v>511</v>
      </c>
      <c r="D74" s="196" t="s">
        <v>331</v>
      </c>
      <c r="E74" s="197">
        <v>1</v>
      </c>
      <c r="F74" s="56"/>
      <c r="G74" s="56"/>
      <c r="H74" s="56"/>
      <c r="I74" s="56"/>
      <c r="J74" s="56"/>
      <c r="K74" s="56"/>
      <c r="L74" s="56"/>
      <c r="M74" s="56"/>
      <c r="N74" s="56"/>
      <c r="O74" s="56"/>
      <c r="P74" s="300"/>
    </row>
    <row r="75" spans="1:16" s="125" customFormat="1" ht="11.25">
      <c r="A75" s="271">
        <v>13</v>
      </c>
      <c r="B75" s="129" t="s">
        <v>92</v>
      </c>
      <c r="C75" s="198" t="s">
        <v>37</v>
      </c>
      <c r="D75" s="196" t="s">
        <v>132</v>
      </c>
      <c r="E75" s="197">
        <v>1</v>
      </c>
      <c r="F75" s="56"/>
      <c r="G75" s="56"/>
      <c r="H75" s="56"/>
      <c r="I75" s="56"/>
      <c r="J75" s="56"/>
      <c r="K75" s="56"/>
      <c r="L75" s="56"/>
      <c r="M75" s="56"/>
      <c r="N75" s="56"/>
      <c r="O75" s="56"/>
      <c r="P75" s="300"/>
    </row>
    <row r="76" spans="1:16" s="125" customFormat="1" ht="9.75">
      <c r="A76" s="271">
        <v>14</v>
      </c>
      <c r="B76" s="129" t="s">
        <v>92</v>
      </c>
      <c r="C76" s="198" t="s">
        <v>38</v>
      </c>
      <c r="D76" s="196" t="s">
        <v>132</v>
      </c>
      <c r="E76" s="197">
        <v>3</v>
      </c>
      <c r="F76" s="56"/>
      <c r="G76" s="56"/>
      <c r="H76" s="56"/>
      <c r="I76" s="56"/>
      <c r="J76" s="56"/>
      <c r="K76" s="56"/>
      <c r="L76" s="56"/>
      <c r="M76" s="56"/>
      <c r="N76" s="56"/>
      <c r="O76" s="56"/>
      <c r="P76" s="300"/>
    </row>
    <row r="77" spans="1:16" s="125" customFormat="1" ht="12.75" customHeight="1">
      <c r="A77" s="271">
        <v>15</v>
      </c>
      <c r="B77" s="129" t="s">
        <v>92</v>
      </c>
      <c r="C77" s="198" t="s">
        <v>39</v>
      </c>
      <c r="D77" s="196" t="s">
        <v>132</v>
      </c>
      <c r="E77" s="197">
        <v>1</v>
      </c>
      <c r="F77" s="231"/>
      <c r="G77" s="231"/>
      <c r="H77" s="231"/>
      <c r="I77" s="231"/>
      <c r="J77" s="231"/>
      <c r="K77" s="231"/>
      <c r="L77" s="231"/>
      <c r="M77" s="231"/>
      <c r="N77" s="231"/>
      <c r="O77" s="231"/>
      <c r="P77" s="381"/>
    </row>
    <row r="78" spans="1:16" s="125" customFormat="1" ht="9.75">
      <c r="A78" s="271">
        <v>16</v>
      </c>
      <c r="B78" s="129" t="s">
        <v>92</v>
      </c>
      <c r="C78" s="198" t="s">
        <v>40</v>
      </c>
      <c r="D78" s="196" t="s">
        <v>132</v>
      </c>
      <c r="E78" s="197">
        <v>1</v>
      </c>
      <c r="F78" s="56"/>
      <c r="G78" s="56"/>
      <c r="H78" s="56"/>
      <c r="I78" s="56"/>
      <c r="J78" s="56"/>
      <c r="K78" s="56"/>
      <c r="L78" s="56"/>
      <c r="M78" s="56"/>
      <c r="N78" s="56"/>
      <c r="O78" s="56"/>
      <c r="P78" s="300"/>
    </row>
    <row r="79" spans="1:16" s="125" customFormat="1" ht="9.75">
      <c r="A79" s="271">
        <v>17</v>
      </c>
      <c r="B79" s="129" t="s">
        <v>92</v>
      </c>
      <c r="C79" s="198" t="s">
        <v>41</v>
      </c>
      <c r="D79" s="196" t="s">
        <v>132</v>
      </c>
      <c r="E79" s="196">
        <v>1</v>
      </c>
      <c r="F79" s="56"/>
      <c r="G79" s="56"/>
      <c r="H79" s="56"/>
      <c r="I79" s="56"/>
      <c r="J79" s="56"/>
      <c r="K79" s="56"/>
      <c r="L79" s="56"/>
      <c r="M79" s="56"/>
      <c r="N79" s="56"/>
      <c r="O79" s="56"/>
      <c r="P79" s="300"/>
    </row>
    <row r="80" spans="1:16" s="125" customFormat="1" ht="12.75" customHeight="1">
      <c r="A80" s="380"/>
      <c r="B80" s="231"/>
      <c r="C80" s="231"/>
      <c r="D80" s="231"/>
      <c r="E80" s="599" t="s">
        <v>44</v>
      </c>
      <c r="F80" s="600"/>
      <c r="G80" s="600"/>
      <c r="H80" s="600"/>
      <c r="I80" s="600"/>
      <c r="J80" s="600"/>
      <c r="K80" s="600"/>
      <c r="L80" s="231"/>
      <c r="M80" s="231"/>
      <c r="N80" s="231"/>
      <c r="O80" s="231"/>
      <c r="P80" s="381"/>
    </row>
    <row r="81" spans="1:16" s="125" customFormat="1" ht="51">
      <c r="A81" s="271">
        <v>1</v>
      </c>
      <c r="B81" s="129" t="s">
        <v>92</v>
      </c>
      <c r="C81" s="201" t="s">
        <v>45</v>
      </c>
      <c r="D81" s="151" t="s">
        <v>42</v>
      </c>
      <c r="E81" s="199">
        <v>51.2</v>
      </c>
      <c r="F81" s="56"/>
      <c r="G81" s="56"/>
      <c r="H81" s="56"/>
      <c r="I81" s="56"/>
      <c r="J81" s="56"/>
      <c r="K81" s="56"/>
      <c r="L81" s="56"/>
      <c r="M81" s="56"/>
      <c r="N81" s="56"/>
      <c r="O81" s="56"/>
      <c r="P81" s="300"/>
    </row>
    <row r="82" spans="1:16" s="125" customFormat="1" ht="11.25">
      <c r="A82" s="271">
        <v>2</v>
      </c>
      <c r="B82" s="129" t="s">
        <v>92</v>
      </c>
      <c r="C82" s="200" t="s">
        <v>46</v>
      </c>
      <c r="D82" s="151" t="s">
        <v>381</v>
      </c>
      <c r="E82" s="195">
        <v>6</v>
      </c>
      <c r="F82" s="56"/>
      <c r="G82" s="56"/>
      <c r="H82" s="56"/>
      <c r="I82" s="56"/>
      <c r="J82" s="56"/>
      <c r="K82" s="56"/>
      <c r="L82" s="56"/>
      <c r="M82" s="56"/>
      <c r="N82" s="56"/>
      <c r="O82" s="56"/>
      <c r="P82" s="300"/>
    </row>
    <row r="83" spans="1:16" s="125" customFormat="1" ht="20.25">
      <c r="A83" s="271">
        <v>3</v>
      </c>
      <c r="B83" s="129" t="s">
        <v>92</v>
      </c>
      <c r="C83" s="200" t="s">
        <v>47</v>
      </c>
      <c r="D83" s="151" t="s">
        <v>43</v>
      </c>
      <c r="E83" s="195">
        <v>1</v>
      </c>
      <c r="F83" s="56"/>
      <c r="G83" s="56"/>
      <c r="H83" s="56"/>
      <c r="I83" s="56"/>
      <c r="J83" s="56"/>
      <c r="K83" s="56"/>
      <c r="L83" s="56"/>
      <c r="M83" s="56"/>
      <c r="N83" s="56"/>
      <c r="O83" s="56"/>
      <c r="P83" s="300"/>
    </row>
    <row r="84" spans="1:16" s="125" customFormat="1" ht="21" thickBot="1">
      <c r="A84" s="276">
        <v>4</v>
      </c>
      <c r="B84" s="382" t="s">
        <v>92</v>
      </c>
      <c r="C84" s="383" t="s">
        <v>48</v>
      </c>
      <c r="D84" s="315" t="s">
        <v>381</v>
      </c>
      <c r="E84" s="384">
        <v>30</v>
      </c>
      <c r="F84" s="318"/>
      <c r="G84" s="318"/>
      <c r="H84" s="318"/>
      <c r="I84" s="318"/>
      <c r="J84" s="318"/>
      <c r="K84" s="318"/>
      <c r="L84" s="318"/>
      <c r="M84" s="318"/>
      <c r="N84" s="318"/>
      <c r="O84" s="318"/>
      <c r="P84" s="319"/>
    </row>
    <row r="85" spans="1:16" ht="13.5" thickTop="1">
      <c r="A85" s="571" t="s">
        <v>791</v>
      </c>
      <c r="B85" s="572"/>
      <c r="C85" s="572"/>
      <c r="D85" s="573"/>
      <c r="E85" s="573"/>
      <c r="F85" s="572"/>
      <c r="G85" s="572"/>
      <c r="H85" s="572"/>
      <c r="I85" s="572"/>
      <c r="J85" s="572"/>
      <c r="K85" s="572"/>
      <c r="L85" s="351">
        <f>SUM(L18:L84)</f>
        <v>0</v>
      </c>
      <c r="M85" s="351">
        <f>SUM(M18:M84)</f>
        <v>0</v>
      </c>
      <c r="N85" s="351">
        <f>SUM(N18:N84)</f>
        <v>0</v>
      </c>
      <c r="O85" s="351">
        <f>SUM(O18:O84)</f>
        <v>0</v>
      </c>
      <c r="P85" s="352">
        <f>SUM(P18:P84)</f>
        <v>0</v>
      </c>
    </row>
    <row r="86" spans="1:16" ht="12.75">
      <c r="A86" s="500" t="s">
        <v>521</v>
      </c>
      <c r="B86" s="501"/>
      <c r="C86" s="501"/>
      <c r="D86" s="502"/>
      <c r="E86" s="502"/>
      <c r="F86" s="501"/>
      <c r="G86" s="501"/>
      <c r="H86" s="501"/>
      <c r="I86" s="501"/>
      <c r="J86" s="501"/>
      <c r="K86" s="501"/>
      <c r="L86" s="134"/>
      <c r="M86" s="126">
        <v>0</v>
      </c>
      <c r="N86" s="126">
        <f>ROUND(N85*L86,5)</f>
        <v>0</v>
      </c>
      <c r="O86" s="126">
        <v>0</v>
      </c>
      <c r="P86" s="273">
        <f>SUM(M86:O86)</f>
        <v>0</v>
      </c>
    </row>
    <row r="87" spans="1:16" ht="12.75">
      <c r="A87" s="577" t="s">
        <v>794</v>
      </c>
      <c r="B87" s="578"/>
      <c r="C87" s="578"/>
      <c r="D87" s="579"/>
      <c r="E87" s="579"/>
      <c r="F87" s="578"/>
      <c r="G87" s="578"/>
      <c r="H87" s="578"/>
      <c r="I87" s="578"/>
      <c r="J87" s="578"/>
      <c r="K87" s="578"/>
      <c r="L87" s="578"/>
      <c r="M87" s="274">
        <f>SUM(M85:M86)</f>
        <v>0</v>
      </c>
      <c r="N87" s="274">
        <f>SUM(N85:N86)</f>
        <v>0</v>
      </c>
      <c r="O87" s="274">
        <f>SUM(O85:O86)</f>
        <v>0</v>
      </c>
      <c r="P87" s="275">
        <f>SUM(P85:P86)</f>
        <v>0</v>
      </c>
    </row>
    <row r="89" spans="1:13" s="238" customFormat="1" ht="22.5" customHeight="1">
      <c r="A89" s="462" t="s">
        <v>527</v>
      </c>
      <c r="B89" s="455"/>
      <c r="C89" s="460"/>
      <c r="D89" s="460"/>
      <c r="E89" s="460"/>
      <c r="F89" s="460"/>
      <c r="G89" s="455"/>
      <c r="H89" s="455"/>
      <c r="I89" s="455"/>
      <c r="J89" s="455"/>
      <c r="K89" s="455"/>
      <c r="L89" s="461"/>
      <c r="M89" s="461"/>
    </row>
    <row r="90" spans="1:13" s="238" customFormat="1" ht="12">
      <c r="A90" s="462"/>
      <c r="B90" s="455"/>
      <c r="C90" s="463" t="s">
        <v>744</v>
      </c>
      <c r="D90" s="463"/>
      <c r="E90" s="463"/>
      <c r="F90" s="463"/>
      <c r="G90" s="455"/>
      <c r="H90" s="455"/>
      <c r="I90" s="455"/>
      <c r="J90" s="455"/>
      <c r="K90" s="455"/>
      <c r="L90" s="455"/>
      <c r="M90" s="455"/>
    </row>
    <row r="91" spans="1:13" s="238" customFormat="1" ht="12">
      <c r="A91" s="242"/>
      <c r="B91" s="242"/>
      <c r="C91" s="242"/>
      <c r="D91" s="242"/>
      <c r="E91" s="242"/>
      <c r="F91" s="242"/>
      <c r="G91" s="242"/>
      <c r="H91" s="242"/>
      <c r="I91" s="242"/>
      <c r="J91" s="242"/>
      <c r="K91" s="242"/>
      <c r="L91" s="242"/>
      <c r="M91" s="242"/>
    </row>
    <row r="92" spans="1:13" s="238" customFormat="1" ht="12">
      <c r="A92" s="455"/>
      <c r="B92" s="455"/>
      <c r="C92" s="242"/>
      <c r="D92" s="242"/>
      <c r="E92" s="455"/>
      <c r="F92" s="455"/>
      <c r="G92" s="455"/>
      <c r="H92" s="455"/>
      <c r="I92" s="455"/>
      <c r="J92" s="455"/>
      <c r="K92" s="455"/>
      <c r="L92" s="455"/>
      <c r="M92" s="455"/>
    </row>
    <row r="93" spans="1:13" s="238" customFormat="1" ht="12">
      <c r="A93" s="462" t="s">
        <v>533</v>
      </c>
      <c r="B93" s="455"/>
      <c r="C93" s="460"/>
      <c r="D93" s="460"/>
      <c r="E93" s="460"/>
      <c r="F93" s="460"/>
      <c r="G93" s="455"/>
      <c r="H93" s="455"/>
      <c r="I93" s="455"/>
      <c r="J93" s="455"/>
      <c r="K93" s="455"/>
      <c r="L93" s="461"/>
      <c r="M93" s="461"/>
    </row>
    <row r="94" spans="1:13" s="238" customFormat="1" ht="12">
      <c r="A94" s="462"/>
      <c r="B94" s="455"/>
      <c r="C94" s="463" t="s">
        <v>744</v>
      </c>
      <c r="D94" s="463"/>
      <c r="E94" s="463"/>
      <c r="F94" s="463"/>
      <c r="G94" s="455"/>
      <c r="H94" s="455"/>
      <c r="I94" s="455"/>
      <c r="J94" s="455"/>
      <c r="K94" s="455"/>
      <c r="L94" s="455"/>
      <c r="M94" s="455"/>
    </row>
    <row r="95" spans="1:16" s="59" customFormat="1" ht="12.75">
      <c r="A95" s="43"/>
      <c r="B95" s="60"/>
      <c r="C95" s="42"/>
      <c r="D95" s="567"/>
      <c r="E95" s="567"/>
      <c r="F95" s="567"/>
      <c r="G95" s="567"/>
      <c r="H95" s="567"/>
      <c r="I95" s="567"/>
      <c r="J95" s="567"/>
      <c r="K95" s="567"/>
      <c r="L95" s="567"/>
      <c r="M95" s="60"/>
      <c r="N95" s="567"/>
      <c r="O95" s="567"/>
      <c r="P95" s="567"/>
    </row>
    <row r="174" ht="12.75">
      <c r="B174" s="139" t="s">
        <v>399</v>
      </c>
    </row>
  </sheetData>
  <sheetProtection/>
  <mergeCells count="66">
    <mergeCell ref="A85:K85"/>
    <mergeCell ref="B15:B16"/>
    <mergeCell ref="C89:F89"/>
    <mergeCell ref="A86:K86"/>
    <mergeCell ref="A87:L87"/>
    <mergeCell ref="A89:B89"/>
    <mergeCell ref="G89:I89"/>
    <mergeCell ref="J89:K89"/>
    <mergeCell ref="E15:E16"/>
    <mergeCell ref="L15:P15"/>
    <mergeCell ref="A15:A16"/>
    <mergeCell ref="A9:B9"/>
    <mergeCell ref="A17:P17"/>
    <mergeCell ref="C15:C16"/>
    <mergeCell ref="D15:D16"/>
    <mergeCell ref="F15:K15"/>
    <mergeCell ref="C1:O1"/>
    <mergeCell ref="C2:O2"/>
    <mergeCell ref="C3:O3"/>
    <mergeCell ref="A4:I4"/>
    <mergeCell ref="A5:B5"/>
    <mergeCell ref="C5:O5"/>
    <mergeCell ref="A6:B6"/>
    <mergeCell ref="C6:O6"/>
    <mergeCell ref="A7:B7"/>
    <mergeCell ref="C7:O7"/>
    <mergeCell ref="A8:B8"/>
    <mergeCell ref="C8:O8"/>
    <mergeCell ref="C9:O9"/>
    <mergeCell ref="A11:F11"/>
    <mergeCell ref="G11:H11"/>
    <mergeCell ref="I11:J11"/>
    <mergeCell ref="L11:M11"/>
    <mergeCell ref="N11:O11"/>
    <mergeCell ref="G12:H12"/>
    <mergeCell ref="I12:J12"/>
    <mergeCell ref="L12:M12"/>
    <mergeCell ref="N12:O12"/>
    <mergeCell ref="A13:E13"/>
    <mergeCell ref="H13:I13"/>
    <mergeCell ref="M13:N13"/>
    <mergeCell ref="E31:J31"/>
    <mergeCell ref="E18:K18"/>
    <mergeCell ref="E43:K43"/>
    <mergeCell ref="D61:K61"/>
    <mergeCell ref="D63:K63"/>
    <mergeCell ref="E80:K80"/>
    <mergeCell ref="G94:K94"/>
    <mergeCell ref="L94:M94"/>
    <mergeCell ref="L89:M89"/>
    <mergeCell ref="A90:B90"/>
    <mergeCell ref="C90:F90"/>
    <mergeCell ref="G90:K90"/>
    <mergeCell ref="L90:M90"/>
    <mergeCell ref="A92:B92"/>
    <mergeCell ref="E92:M92"/>
    <mergeCell ref="D95:F95"/>
    <mergeCell ref="G95:L95"/>
    <mergeCell ref="N95:P95"/>
    <mergeCell ref="A93:B93"/>
    <mergeCell ref="C93:F93"/>
    <mergeCell ref="G93:I93"/>
    <mergeCell ref="J93:K93"/>
    <mergeCell ref="L93:M93"/>
    <mergeCell ref="A94:B94"/>
    <mergeCell ref="C94:F94"/>
  </mergeCells>
  <printOptions horizontalCentered="1"/>
  <pageMargins left="0" right="0" top="0.3937007874015748" bottom="0.3937007874015748" header="0.31496062992125984" footer="0.31496062992125984"/>
  <pageSetup horizontalDpi="600" verticalDpi="600" orientation="landscape" paperSize="9" scale="94" r:id="rId3"/>
  <legacyDrawing r:id="rId2"/>
</worksheet>
</file>

<file path=xl/worksheets/sheet11.xml><?xml version="1.0" encoding="utf-8"?>
<worksheet xmlns="http://schemas.openxmlformats.org/spreadsheetml/2006/main" xmlns:r="http://schemas.openxmlformats.org/officeDocument/2006/relationships">
  <sheetPr>
    <tabColor indexed="27"/>
  </sheetPr>
  <dimension ref="A1:P127"/>
  <sheetViews>
    <sheetView view="pageBreakPreview" zoomScaleSheetLayoutView="100" zoomScalePageLayoutView="0" workbookViewId="0" topLeftCell="A1">
      <selection activeCell="A1" sqref="A1:IV13"/>
    </sheetView>
  </sheetViews>
  <sheetFormatPr defaultColWidth="9.28125" defaultRowHeight="12.75"/>
  <cols>
    <col min="1" max="1" width="3.421875" style="47" customWidth="1"/>
    <col min="2" max="2" width="7.7109375" style="46" customWidth="1"/>
    <col min="3" max="3" width="35.28125" style="45" customWidth="1"/>
    <col min="4" max="4" width="6.42187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64" t="s">
        <v>798</v>
      </c>
      <c r="D1" s="464"/>
      <c r="E1" s="464"/>
      <c r="F1" s="464"/>
      <c r="G1" s="464"/>
      <c r="H1" s="464"/>
      <c r="I1" s="464"/>
      <c r="J1" s="464"/>
      <c r="K1" s="464"/>
      <c r="L1" s="464"/>
      <c r="M1" s="464"/>
      <c r="N1" s="464"/>
      <c r="O1" s="464"/>
    </row>
    <row r="2" spans="1:15" s="238" customFormat="1" ht="17.25">
      <c r="A2" s="239"/>
      <c r="B2" s="239"/>
      <c r="C2" s="491" t="s">
        <v>797</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7.5" customHeight="1">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1"/>
      <c r="B11" s="461"/>
      <c r="C11" s="461"/>
      <c r="D11" s="461"/>
      <c r="E11" s="461"/>
      <c r="F11" s="461"/>
      <c r="G11" s="454"/>
      <c r="H11" s="454"/>
      <c r="I11" s="454"/>
      <c r="J11" s="454"/>
      <c r="K11" s="246"/>
      <c r="L11" s="454" t="s">
        <v>536</v>
      </c>
      <c r="M11" s="454"/>
      <c r="N11" s="454">
        <f>L29</f>
        <v>0</v>
      </c>
      <c r="O11" s="454"/>
      <c r="P11" s="246" t="s">
        <v>742</v>
      </c>
    </row>
    <row r="12" spans="1:16" s="243" customFormat="1" ht="12">
      <c r="A12" s="247"/>
      <c r="B12" s="247"/>
      <c r="C12" s="247"/>
      <c r="D12" s="247"/>
      <c r="E12" s="247"/>
      <c r="F12" s="247"/>
      <c r="G12" s="454"/>
      <c r="H12" s="454"/>
      <c r="I12" s="454"/>
      <c r="J12" s="454"/>
      <c r="K12" s="246"/>
      <c r="L12" s="454" t="s">
        <v>537</v>
      </c>
      <c r="M12" s="454"/>
      <c r="N12" s="454">
        <f>P24</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58" customFormat="1" ht="15" customHeight="1">
      <c r="A14" s="293"/>
      <c r="B14" s="294"/>
      <c r="C14" s="295"/>
      <c r="D14" s="296"/>
      <c r="E14" s="296"/>
      <c r="F14" s="294"/>
      <c r="G14" s="294"/>
      <c r="H14" s="294"/>
      <c r="I14" s="294"/>
      <c r="J14" s="294"/>
      <c r="K14" s="294"/>
      <c r="L14" s="294"/>
      <c r="M14" s="294"/>
      <c r="N14" s="294"/>
      <c r="O14" s="531"/>
      <c r="P14" s="531"/>
    </row>
    <row r="15" spans="1:16" s="291" customFormat="1" ht="13.5" customHeight="1">
      <c r="A15" s="532" t="s">
        <v>512</v>
      </c>
      <c r="B15" s="534" t="s">
        <v>513</v>
      </c>
      <c r="C15" s="529" t="s">
        <v>514</v>
      </c>
      <c r="D15" s="526" t="s">
        <v>515</v>
      </c>
      <c r="E15" s="526" t="s">
        <v>516</v>
      </c>
      <c r="F15" s="536" t="s">
        <v>517</v>
      </c>
      <c r="G15" s="536"/>
      <c r="H15" s="536"/>
      <c r="I15" s="536"/>
      <c r="J15" s="536"/>
      <c r="K15" s="536"/>
      <c r="L15" s="529" t="s">
        <v>518</v>
      </c>
      <c r="M15" s="529"/>
      <c r="N15" s="529"/>
      <c r="O15" s="529"/>
      <c r="P15" s="537"/>
    </row>
    <row r="16" spans="1:16" s="292" customFormat="1" ht="74.25" customHeight="1">
      <c r="A16" s="533"/>
      <c r="B16" s="535"/>
      <c r="C16" s="530"/>
      <c r="D16" s="527"/>
      <c r="E16" s="527"/>
      <c r="F16" s="290" t="s">
        <v>519</v>
      </c>
      <c r="G16" s="290" t="s">
        <v>155</v>
      </c>
      <c r="H16" s="290" t="s">
        <v>567</v>
      </c>
      <c r="I16" s="290" t="s">
        <v>568</v>
      </c>
      <c r="J16" s="290" t="s">
        <v>569</v>
      </c>
      <c r="K16" s="290" t="s">
        <v>570</v>
      </c>
      <c r="L16" s="290" t="s">
        <v>520</v>
      </c>
      <c r="M16" s="290" t="s">
        <v>567</v>
      </c>
      <c r="N16" s="290" t="s">
        <v>568</v>
      </c>
      <c r="O16" s="290" t="s">
        <v>569</v>
      </c>
      <c r="P16" s="298" t="s">
        <v>571</v>
      </c>
    </row>
    <row r="17" spans="1:16" s="49" customFormat="1" ht="12">
      <c r="A17" s="614" t="s">
        <v>506</v>
      </c>
      <c r="B17" s="615"/>
      <c r="C17" s="615"/>
      <c r="D17" s="616"/>
      <c r="E17" s="616"/>
      <c r="F17" s="615"/>
      <c r="G17" s="615"/>
      <c r="H17" s="615"/>
      <c r="I17" s="615"/>
      <c r="J17" s="615"/>
      <c r="K17" s="615"/>
      <c r="L17" s="615"/>
      <c r="M17" s="615"/>
      <c r="N17" s="615"/>
      <c r="O17" s="615"/>
      <c r="P17" s="617"/>
    </row>
    <row r="18" spans="1:16" s="58" customFormat="1" ht="20.25">
      <c r="A18" s="391">
        <v>1</v>
      </c>
      <c r="B18" s="103" t="s">
        <v>552</v>
      </c>
      <c r="C18" s="108" t="s">
        <v>492</v>
      </c>
      <c r="D18" s="109" t="s">
        <v>489</v>
      </c>
      <c r="E18" s="109">
        <v>15</v>
      </c>
      <c r="F18" s="75"/>
      <c r="G18" s="104"/>
      <c r="H18" s="104"/>
      <c r="I18" s="105"/>
      <c r="J18" s="105"/>
      <c r="K18" s="74"/>
      <c r="L18" s="74"/>
      <c r="M18" s="74"/>
      <c r="N18" s="74"/>
      <c r="O18" s="74"/>
      <c r="P18" s="272"/>
    </row>
    <row r="19" spans="1:16" s="49" customFormat="1" ht="12">
      <c r="A19" s="392">
        <v>2</v>
      </c>
      <c r="B19" s="103" t="s">
        <v>552</v>
      </c>
      <c r="C19" s="110" t="s">
        <v>295</v>
      </c>
      <c r="D19" s="111" t="s">
        <v>490</v>
      </c>
      <c r="E19" s="112">
        <v>15</v>
      </c>
      <c r="F19" s="75"/>
      <c r="G19" s="104"/>
      <c r="H19" s="104"/>
      <c r="I19" s="105"/>
      <c r="J19" s="105"/>
      <c r="K19" s="74"/>
      <c r="L19" s="74"/>
      <c r="M19" s="74"/>
      <c r="N19" s="74"/>
      <c r="O19" s="74"/>
      <c r="P19" s="272"/>
    </row>
    <row r="20" spans="1:16" s="58" customFormat="1" ht="9.75">
      <c r="A20" s="391">
        <v>3</v>
      </c>
      <c r="B20" s="103" t="s">
        <v>552</v>
      </c>
      <c r="C20" s="108" t="s">
        <v>493</v>
      </c>
      <c r="D20" s="113" t="s">
        <v>490</v>
      </c>
      <c r="E20" s="114">
        <v>15</v>
      </c>
      <c r="F20" s="75"/>
      <c r="G20" s="104"/>
      <c r="H20" s="104"/>
      <c r="I20" s="105"/>
      <c r="J20" s="105"/>
      <c r="K20" s="74"/>
      <c r="L20" s="74"/>
      <c r="M20" s="74"/>
      <c r="N20" s="74"/>
      <c r="O20" s="74"/>
      <c r="P20" s="272"/>
    </row>
    <row r="21" spans="1:16" s="58" customFormat="1" ht="9.75">
      <c r="A21" s="392">
        <v>4</v>
      </c>
      <c r="B21" s="103" t="s">
        <v>552</v>
      </c>
      <c r="C21" s="110" t="s">
        <v>494</v>
      </c>
      <c r="D21" s="109" t="s">
        <v>491</v>
      </c>
      <c r="E21" s="115">
        <v>54</v>
      </c>
      <c r="F21" s="75"/>
      <c r="G21" s="104"/>
      <c r="H21" s="104"/>
      <c r="I21" s="105"/>
      <c r="J21" s="105"/>
      <c r="K21" s="74"/>
      <c r="L21" s="74"/>
      <c r="M21" s="74"/>
      <c r="N21" s="74"/>
      <c r="O21" s="74"/>
      <c r="P21" s="272"/>
    </row>
    <row r="22" spans="1:16" s="58" customFormat="1" ht="9.75">
      <c r="A22" s="391">
        <v>5</v>
      </c>
      <c r="B22" s="103" t="s">
        <v>552</v>
      </c>
      <c r="C22" s="116" t="s">
        <v>495</v>
      </c>
      <c r="D22" s="113" t="s">
        <v>491</v>
      </c>
      <c r="E22" s="111">
        <v>7</v>
      </c>
      <c r="F22" s="75"/>
      <c r="G22" s="104"/>
      <c r="H22" s="104"/>
      <c r="I22" s="105"/>
      <c r="J22" s="105"/>
      <c r="K22" s="74"/>
      <c r="L22" s="74"/>
      <c r="M22" s="74"/>
      <c r="N22" s="74"/>
      <c r="O22" s="74"/>
      <c r="P22" s="272"/>
    </row>
    <row r="23" spans="1:16" s="58" customFormat="1" ht="9.75">
      <c r="A23" s="392">
        <v>6</v>
      </c>
      <c r="B23" s="103" t="s">
        <v>552</v>
      </c>
      <c r="C23" s="110" t="s">
        <v>496</v>
      </c>
      <c r="D23" s="109" t="s">
        <v>491</v>
      </c>
      <c r="E23" s="114">
        <v>16</v>
      </c>
      <c r="F23" s="75"/>
      <c r="G23" s="104"/>
      <c r="H23" s="104"/>
      <c r="I23" s="105"/>
      <c r="J23" s="105"/>
      <c r="K23" s="74"/>
      <c r="L23" s="74"/>
      <c r="M23" s="74"/>
      <c r="N23" s="74"/>
      <c r="O23" s="74"/>
      <c r="P23" s="272"/>
    </row>
    <row r="24" spans="1:16" s="58" customFormat="1" ht="9.75">
      <c r="A24" s="391">
        <v>7</v>
      </c>
      <c r="B24" s="103" t="s">
        <v>552</v>
      </c>
      <c r="C24" s="116" t="s">
        <v>497</v>
      </c>
      <c r="D24" s="109" t="s">
        <v>491</v>
      </c>
      <c r="E24" s="115">
        <v>26</v>
      </c>
      <c r="F24" s="75"/>
      <c r="G24" s="104"/>
      <c r="H24" s="104"/>
      <c r="I24" s="105"/>
      <c r="J24" s="105"/>
      <c r="K24" s="74"/>
      <c r="L24" s="74"/>
      <c r="M24" s="74"/>
      <c r="N24" s="74"/>
      <c r="O24" s="74"/>
      <c r="P24" s="272"/>
    </row>
    <row r="25" spans="1:16" s="58" customFormat="1" ht="9.75">
      <c r="A25" s="392">
        <v>8</v>
      </c>
      <c r="B25" s="103" t="s">
        <v>552</v>
      </c>
      <c r="C25" s="110" t="s">
        <v>498</v>
      </c>
      <c r="D25" s="111" t="s">
        <v>491</v>
      </c>
      <c r="E25" s="112">
        <v>41</v>
      </c>
      <c r="F25" s="75"/>
      <c r="G25" s="104"/>
      <c r="H25" s="104"/>
      <c r="I25" s="105"/>
      <c r="J25" s="105"/>
      <c r="K25" s="74"/>
      <c r="L25" s="74"/>
      <c r="M25" s="74"/>
      <c r="N25" s="74"/>
      <c r="O25" s="74"/>
      <c r="P25" s="272"/>
    </row>
    <row r="26" spans="1:16" s="58" customFormat="1" ht="9.75">
      <c r="A26" s="391">
        <v>9</v>
      </c>
      <c r="B26" s="103" t="s">
        <v>552</v>
      </c>
      <c r="C26" s="110" t="s">
        <v>499</v>
      </c>
      <c r="D26" s="109" t="s">
        <v>491</v>
      </c>
      <c r="E26" s="115">
        <v>52</v>
      </c>
      <c r="F26" s="75"/>
      <c r="G26" s="104"/>
      <c r="H26" s="104"/>
      <c r="I26" s="105"/>
      <c r="J26" s="105"/>
      <c r="K26" s="74"/>
      <c r="L26" s="74"/>
      <c r="M26" s="74"/>
      <c r="N26" s="74"/>
      <c r="O26" s="74"/>
      <c r="P26" s="272"/>
    </row>
    <row r="27" spans="1:16" s="58" customFormat="1" ht="9.75">
      <c r="A27" s="392">
        <v>10</v>
      </c>
      <c r="B27" s="103" t="s">
        <v>552</v>
      </c>
      <c r="C27" s="117" t="s">
        <v>500</v>
      </c>
      <c r="D27" s="111" t="s">
        <v>491</v>
      </c>
      <c r="E27" s="112">
        <v>54</v>
      </c>
      <c r="F27" s="75"/>
      <c r="G27" s="104"/>
      <c r="H27" s="104"/>
      <c r="I27" s="105"/>
      <c r="J27" s="105"/>
      <c r="K27" s="74"/>
      <c r="L27" s="74"/>
      <c r="M27" s="74"/>
      <c r="N27" s="74"/>
      <c r="O27" s="74"/>
      <c r="P27" s="272"/>
    </row>
    <row r="28" spans="1:16" s="58" customFormat="1" ht="9.75">
      <c r="A28" s="391">
        <v>11</v>
      </c>
      <c r="B28" s="103" t="s">
        <v>552</v>
      </c>
      <c r="C28" s="116" t="s">
        <v>501</v>
      </c>
      <c r="D28" s="113" t="s">
        <v>491</v>
      </c>
      <c r="E28" s="114">
        <v>7</v>
      </c>
      <c r="F28" s="75"/>
      <c r="G28" s="104"/>
      <c r="H28" s="104"/>
      <c r="I28" s="105"/>
      <c r="J28" s="105"/>
      <c r="K28" s="74"/>
      <c r="L28" s="74"/>
      <c r="M28" s="74"/>
      <c r="N28" s="74"/>
      <c r="O28" s="74"/>
      <c r="P28" s="272"/>
    </row>
    <row r="29" spans="1:16" s="58" customFormat="1" ht="9.75">
      <c r="A29" s="392">
        <v>12</v>
      </c>
      <c r="B29" s="103" t="s">
        <v>552</v>
      </c>
      <c r="C29" s="110" t="s">
        <v>502</v>
      </c>
      <c r="D29" s="109" t="s">
        <v>491</v>
      </c>
      <c r="E29" s="115">
        <v>16</v>
      </c>
      <c r="F29" s="75"/>
      <c r="G29" s="104"/>
      <c r="H29" s="104"/>
      <c r="I29" s="105"/>
      <c r="J29" s="105"/>
      <c r="K29" s="74"/>
      <c r="L29" s="74"/>
      <c r="M29" s="74"/>
      <c r="N29" s="74"/>
      <c r="O29" s="74"/>
      <c r="P29" s="272"/>
    </row>
    <row r="30" spans="1:16" s="58" customFormat="1" ht="9.75">
      <c r="A30" s="391">
        <v>13</v>
      </c>
      <c r="B30" s="103" t="s">
        <v>552</v>
      </c>
      <c r="C30" s="110" t="s">
        <v>503</v>
      </c>
      <c r="D30" s="113" t="s">
        <v>491</v>
      </c>
      <c r="E30" s="114">
        <v>26</v>
      </c>
      <c r="F30" s="75"/>
      <c r="G30" s="104"/>
      <c r="H30" s="104"/>
      <c r="I30" s="105"/>
      <c r="J30" s="105"/>
      <c r="K30" s="74"/>
      <c r="L30" s="74"/>
      <c r="M30" s="74"/>
      <c r="N30" s="74"/>
      <c r="O30" s="74"/>
      <c r="P30" s="272"/>
    </row>
    <row r="31" spans="1:16" s="58" customFormat="1" ht="9.75">
      <c r="A31" s="392">
        <v>14</v>
      </c>
      <c r="B31" s="103" t="s">
        <v>552</v>
      </c>
      <c r="C31" s="116" t="s">
        <v>504</v>
      </c>
      <c r="D31" s="109" t="s">
        <v>491</v>
      </c>
      <c r="E31" s="115">
        <v>41</v>
      </c>
      <c r="F31" s="75"/>
      <c r="G31" s="104"/>
      <c r="H31" s="104"/>
      <c r="I31" s="105"/>
      <c r="J31" s="105"/>
      <c r="K31" s="74"/>
      <c r="L31" s="74"/>
      <c r="M31" s="74"/>
      <c r="N31" s="74"/>
      <c r="O31" s="74"/>
      <c r="P31" s="272"/>
    </row>
    <row r="32" spans="1:16" s="58" customFormat="1" ht="9.75">
      <c r="A32" s="391">
        <v>15</v>
      </c>
      <c r="B32" s="103" t="s">
        <v>552</v>
      </c>
      <c r="C32" s="110" t="s">
        <v>505</v>
      </c>
      <c r="D32" s="111" t="s">
        <v>491</v>
      </c>
      <c r="E32" s="112">
        <v>52</v>
      </c>
      <c r="F32" s="75"/>
      <c r="G32" s="104"/>
      <c r="H32" s="104"/>
      <c r="I32" s="105"/>
      <c r="J32" s="105"/>
      <c r="K32" s="74"/>
      <c r="L32" s="74"/>
      <c r="M32" s="74"/>
      <c r="N32" s="74"/>
      <c r="O32" s="74"/>
      <c r="P32" s="272"/>
    </row>
    <row r="33" spans="1:16" s="58" customFormat="1" ht="9.75">
      <c r="A33" s="392">
        <v>16</v>
      </c>
      <c r="B33" s="103" t="s">
        <v>552</v>
      </c>
      <c r="C33" s="116" t="s">
        <v>484</v>
      </c>
      <c r="D33" s="109" t="s">
        <v>489</v>
      </c>
      <c r="E33" s="115">
        <v>1</v>
      </c>
      <c r="F33" s="75"/>
      <c r="G33" s="104"/>
      <c r="H33" s="104"/>
      <c r="I33" s="105"/>
      <c r="J33" s="105"/>
      <c r="K33" s="74"/>
      <c r="L33" s="74"/>
      <c r="M33" s="74"/>
      <c r="N33" s="74"/>
      <c r="O33" s="74"/>
      <c r="P33" s="272"/>
    </row>
    <row r="34" spans="1:16" s="58" customFormat="1" ht="9.75">
      <c r="A34" s="391">
        <v>17</v>
      </c>
      <c r="B34" s="103" t="s">
        <v>552</v>
      </c>
      <c r="C34" s="108" t="s">
        <v>485</v>
      </c>
      <c r="D34" s="118" t="s">
        <v>489</v>
      </c>
      <c r="E34" s="119">
        <v>1</v>
      </c>
      <c r="F34" s="75"/>
      <c r="G34" s="104"/>
      <c r="H34" s="104"/>
      <c r="I34" s="105"/>
      <c r="J34" s="105"/>
      <c r="K34" s="74"/>
      <c r="L34" s="74"/>
      <c r="M34" s="74"/>
      <c r="N34" s="74"/>
      <c r="O34" s="74"/>
      <c r="P34" s="272"/>
    </row>
    <row r="35" spans="1:16" s="58" customFormat="1" ht="9.75">
      <c r="A35" s="392">
        <v>18</v>
      </c>
      <c r="B35" s="103" t="s">
        <v>552</v>
      </c>
      <c r="C35" s="110" t="s">
        <v>486</v>
      </c>
      <c r="D35" s="120" t="s">
        <v>489</v>
      </c>
      <c r="E35" s="121">
        <v>14</v>
      </c>
      <c r="F35" s="75"/>
      <c r="G35" s="104"/>
      <c r="H35" s="104"/>
      <c r="I35" s="105"/>
      <c r="J35" s="105"/>
      <c r="K35" s="74"/>
      <c r="L35" s="74"/>
      <c r="M35" s="74"/>
      <c r="N35" s="74"/>
      <c r="O35" s="74"/>
      <c r="P35" s="272"/>
    </row>
    <row r="36" spans="1:16" s="58" customFormat="1" ht="9.75">
      <c r="A36" s="391">
        <v>19</v>
      </c>
      <c r="B36" s="103" t="s">
        <v>552</v>
      </c>
      <c r="C36" s="117" t="s">
        <v>487</v>
      </c>
      <c r="D36" s="122" t="s">
        <v>489</v>
      </c>
      <c r="E36" s="123">
        <v>14</v>
      </c>
      <c r="F36" s="75"/>
      <c r="G36" s="104"/>
      <c r="H36" s="104"/>
      <c r="I36" s="105"/>
      <c r="J36" s="105"/>
      <c r="K36" s="74"/>
      <c r="L36" s="74"/>
      <c r="M36" s="74"/>
      <c r="N36" s="74"/>
      <c r="O36" s="74"/>
      <c r="P36" s="272"/>
    </row>
    <row r="37" spans="1:16" s="49" customFormat="1" ht="12" customHeight="1" thickBot="1">
      <c r="A37" s="393">
        <v>20</v>
      </c>
      <c r="B37" s="385" t="s">
        <v>552</v>
      </c>
      <c r="C37" s="386" t="s">
        <v>488</v>
      </c>
      <c r="D37" s="387" t="s">
        <v>489</v>
      </c>
      <c r="E37" s="388">
        <v>1</v>
      </c>
      <c r="F37" s="281"/>
      <c r="G37" s="389"/>
      <c r="H37" s="389"/>
      <c r="I37" s="390"/>
      <c r="J37" s="390"/>
      <c r="K37" s="279"/>
      <c r="L37" s="279"/>
      <c r="M37" s="279"/>
      <c r="N37" s="279"/>
      <c r="O37" s="279"/>
      <c r="P37" s="282"/>
    </row>
    <row r="38" spans="1:16" ht="13.5" thickTop="1">
      <c r="A38" s="553" t="s">
        <v>796</v>
      </c>
      <c r="B38" s="554"/>
      <c r="C38" s="554"/>
      <c r="D38" s="555"/>
      <c r="E38" s="555"/>
      <c r="F38" s="554"/>
      <c r="G38" s="554"/>
      <c r="H38" s="554"/>
      <c r="I38" s="554"/>
      <c r="J38" s="554"/>
      <c r="K38" s="554"/>
      <c r="L38" s="297">
        <f>SUM(L18:L37)</f>
        <v>0</v>
      </c>
      <c r="M38" s="297">
        <f>SUM(M18:M37)</f>
        <v>0</v>
      </c>
      <c r="N38" s="297">
        <f>SUM(N18:N37)</f>
        <v>0</v>
      </c>
      <c r="O38" s="297">
        <f>SUM(O18:O37)</f>
        <v>0</v>
      </c>
      <c r="P38" s="311">
        <f>SUM(P18:P37)</f>
        <v>0</v>
      </c>
    </row>
    <row r="39" spans="1:16" ht="12.75">
      <c r="A39" s="556" t="s">
        <v>521</v>
      </c>
      <c r="B39" s="557"/>
      <c r="C39" s="557"/>
      <c r="D39" s="558"/>
      <c r="E39" s="558"/>
      <c r="F39" s="557"/>
      <c r="G39" s="557"/>
      <c r="H39" s="557"/>
      <c r="I39" s="557"/>
      <c r="J39" s="557"/>
      <c r="K39" s="557"/>
      <c r="L39" s="48">
        <v>0.05</v>
      </c>
      <c r="M39" s="62">
        <v>0</v>
      </c>
      <c r="N39" s="62">
        <f>ROUND(N38*L39,5)</f>
        <v>0</v>
      </c>
      <c r="O39" s="62">
        <v>0</v>
      </c>
      <c r="P39" s="308">
        <f>SUM(M39:O39)</f>
        <v>0</v>
      </c>
    </row>
    <row r="40" spans="1:16" ht="12.75">
      <c r="A40" s="559" t="s">
        <v>795</v>
      </c>
      <c r="B40" s="560"/>
      <c r="C40" s="560"/>
      <c r="D40" s="561"/>
      <c r="E40" s="561"/>
      <c r="F40" s="560"/>
      <c r="G40" s="560"/>
      <c r="H40" s="560"/>
      <c r="I40" s="560"/>
      <c r="J40" s="560"/>
      <c r="K40" s="560"/>
      <c r="L40" s="560"/>
      <c r="M40" s="309">
        <f>SUM(M38:M39)</f>
        <v>0</v>
      </c>
      <c r="N40" s="309">
        <f>SUM(N38:N39)</f>
        <v>0</v>
      </c>
      <c r="O40" s="309">
        <f>SUM(O38:O39)</f>
        <v>0</v>
      </c>
      <c r="P40" s="310">
        <f>SUM(P38:P39)</f>
        <v>0</v>
      </c>
    </row>
    <row r="41" ht="3" customHeight="1"/>
    <row r="42" spans="1:13" s="238" customFormat="1" ht="22.5" customHeight="1">
      <c r="A42" s="462" t="s">
        <v>527</v>
      </c>
      <c r="B42" s="455"/>
      <c r="C42" s="460"/>
      <c r="D42" s="460"/>
      <c r="E42" s="460"/>
      <c r="F42" s="460"/>
      <c r="G42" s="455"/>
      <c r="H42" s="455"/>
      <c r="I42" s="455"/>
      <c r="J42" s="455"/>
      <c r="K42" s="455"/>
      <c r="L42" s="461"/>
      <c r="M42" s="461"/>
    </row>
    <row r="43" spans="1:13" s="238" customFormat="1" ht="12">
      <c r="A43" s="462"/>
      <c r="B43" s="455"/>
      <c r="C43" s="463" t="s">
        <v>744</v>
      </c>
      <c r="D43" s="463"/>
      <c r="E43" s="463"/>
      <c r="F43" s="463"/>
      <c r="G43" s="455"/>
      <c r="H43" s="455"/>
      <c r="I43" s="455"/>
      <c r="J43" s="455"/>
      <c r="K43" s="455"/>
      <c r="L43" s="455"/>
      <c r="M43" s="455"/>
    </row>
    <row r="44" spans="1:13" s="238" customFormat="1" ht="12">
      <c r="A44" s="242"/>
      <c r="B44" s="242"/>
      <c r="C44" s="242"/>
      <c r="D44" s="242"/>
      <c r="E44" s="242"/>
      <c r="F44" s="242"/>
      <c r="G44" s="242"/>
      <c r="H44" s="242"/>
      <c r="I44" s="242"/>
      <c r="J44" s="242"/>
      <c r="K44" s="242"/>
      <c r="L44" s="242"/>
      <c r="M44" s="242"/>
    </row>
    <row r="45" spans="1:13" s="238" customFormat="1" ht="12">
      <c r="A45" s="455"/>
      <c r="B45" s="455"/>
      <c r="C45" s="242"/>
      <c r="D45" s="242"/>
      <c r="E45" s="455"/>
      <c r="F45" s="455"/>
      <c r="G45" s="455"/>
      <c r="H45" s="455"/>
      <c r="I45" s="455"/>
      <c r="J45" s="455"/>
      <c r="K45" s="455"/>
      <c r="L45" s="455"/>
      <c r="M45" s="455"/>
    </row>
    <row r="46" spans="1:13" s="238" customFormat="1" ht="12">
      <c r="A46" s="462" t="s">
        <v>533</v>
      </c>
      <c r="B46" s="455"/>
      <c r="C46" s="460"/>
      <c r="D46" s="460"/>
      <c r="E46" s="460"/>
      <c r="F46" s="460"/>
      <c r="G46" s="455"/>
      <c r="H46" s="455"/>
      <c r="I46" s="455"/>
      <c r="J46" s="455"/>
      <c r="K46" s="455"/>
      <c r="L46" s="461"/>
      <c r="M46" s="461"/>
    </row>
    <row r="47" spans="1:13" s="238" customFormat="1" ht="12">
      <c r="A47" s="462"/>
      <c r="B47" s="455"/>
      <c r="C47" s="463" t="s">
        <v>744</v>
      </c>
      <c r="D47" s="463"/>
      <c r="E47" s="463"/>
      <c r="F47" s="463"/>
      <c r="G47" s="455"/>
      <c r="H47" s="455"/>
      <c r="I47" s="455"/>
      <c r="J47" s="455"/>
      <c r="K47" s="455"/>
      <c r="L47" s="455"/>
      <c r="M47" s="455"/>
    </row>
    <row r="127" ht="12.75">
      <c r="B127" s="46" t="s">
        <v>399</v>
      </c>
    </row>
  </sheetData>
  <sheetProtection/>
  <mergeCells count="58">
    <mergeCell ref="A40:L40"/>
    <mergeCell ref="C15:C16"/>
    <mergeCell ref="E15:E16"/>
    <mergeCell ref="F15:K15"/>
    <mergeCell ref="A38:K38"/>
    <mergeCell ref="A39:K39"/>
    <mergeCell ref="A17:P17"/>
    <mergeCell ref="B15:B16"/>
    <mergeCell ref="D15:D16"/>
    <mergeCell ref="A15:A16"/>
    <mergeCell ref="O14:P14"/>
    <mergeCell ref="L15:P15"/>
    <mergeCell ref="A42:B42"/>
    <mergeCell ref="C42:F42"/>
    <mergeCell ref="G42:I42"/>
    <mergeCell ref="J42:K42"/>
    <mergeCell ref="L42:M42"/>
    <mergeCell ref="A43:B43"/>
    <mergeCell ref="C43:F43"/>
    <mergeCell ref="G43:K43"/>
    <mergeCell ref="L43:M43"/>
    <mergeCell ref="A45:B45"/>
    <mergeCell ref="E45:M45"/>
    <mergeCell ref="A46:B46"/>
    <mergeCell ref="C46:F46"/>
    <mergeCell ref="G46:I46"/>
    <mergeCell ref="J46:K46"/>
    <mergeCell ref="L46:M46"/>
    <mergeCell ref="A47:B47"/>
    <mergeCell ref="C47:F47"/>
    <mergeCell ref="G47:K47"/>
    <mergeCell ref="L47:M47"/>
    <mergeCell ref="C1:O1"/>
    <mergeCell ref="C2:O2"/>
    <mergeCell ref="C3:O3"/>
    <mergeCell ref="A4:I4"/>
    <mergeCell ref="A5:B5"/>
    <mergeCell ref="C5:O5"/>
    <mergeCell ref="L12:M12"/>
    <mergeCell ref="N12:O12"/>
    <mergeCell ref="C6:O6"/>
    <mergeCell ref="A7:B7"/>
    <mergeCell ref="C7:O7"/>
    <mergeCell ref="A8:B8"/>
    <mergeCell ref="C8:O8"/>
    <mergeCell ref="A9:B9"/>
    <mergeCell ref="C9:O9"/>
    <mergeCell ref="A6:B6"/>
    <mergeCell ref="A13:E13"/>
    <mergeCell ref="H13:I13"/>
    <mergeCell ref="M13:N13"/>
    <mergeCell ref="A11:F11"/>
    <mergeCell ref="G11:H11"/>
    <mergeCell ref="I11:J11"/>
    <mergeCell ref="L11:M11"/>
    <mergeCell ref="N11:O11"/>
    <mergeCell ref="G12:H12"/>
    <mergeCell ref="I12:J12"/>
  </mergeCells>
  <printOptions horizontalCentered="1"/>
  <pageMargins left="0" right="0" top="0.3937007874015748" bottom="0.2362204724409449" header="0.31496062992125984" footer="0.3149606299212598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indexed="27"/>
  </sheetPr>
  <dimension ref="A1:P120"/>
  <sheetViews>
    <sheetView tabSelected="1" view="pageBreakPreview" zoomScaleSheetLayoutView="100" zoomScalePageLayoutView="0" workbookViewId="0" topLeftCell="A7">
      <selection activeCell="A34" sqref="A34"/>
    </sheetView>
  </sheetViews>
  <sheetFormatPr defaultColWidth="9.28125" defaultRowHeight="12.75"/>
  <cols>
    <col min="1" max="1" width="3.421875" style="47" customWidth="1"/>
    <col min="2" max="2" width="7.7109375" style="46" customWidth="1"/>
    <col min="3" max="3" width="35.28125" style="45" customWidth="1"/>
    <col min="4" max="4" width="6.42187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64" t="s">
        <v>800</v>
      </c>
      <c r="D1" s="464"/>
      <c r="E1" s="464"/>
      <c r="F1" s="464"/>
      <c r="G1" s="464"/>
      <c r="H1" s="464"/>
      <c r="I1" s="464"/>
      <c r="J1" s="464"/>
      <c r="K1" s="464"/>
      <c r="L1" s="464"/>
      <c r="M1" s="464"/>
      <c r="N1" s="464"/>
      <c r="O1" s="464"/>
    </row>
    <row r="2" spans="1:15" s="238" customFormat="1" ht="17.25">
      <c r="A2" s="239"/>
      <c r="B2" s="239"/>
      <c r="C2" s="491" t="s">
        <v>801</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7.5" customHeight="1">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1"/>
      <c r="B11" s="461"/>
      <c r="C11" s="461"/>
      <c r="D11" s="461"/>
      <c r="E11" s="461"/>
      <c r="F11" s="461"/>
      <c r="G11" s="454"/>
      <c r="H11" s="454"/>
      <c r="I11" s="454"/>
      <c r="J11" s="454"/>
      <c r="K11" s="246"/>
      <c r="L11" s="454" t="s">
        <v>536</v>
      </c>
      <c r="M11" s="454"/>
      <c r="N11" s="454">
        <f>L28</f>
        <v>0</v>
      </c>
      <c r="O11" s="454"/>
      <c r="P11" s="246" t="s">
        <v>742</v>
      </c>
    </row>
    <row r="12" spans="1:16" s="243" customFormat="1" ht="12">
      <c r="A12" s="247"/>
      <c r="B12" s="247"/>
      <c r="C12" s="247"/>
      <c r="D12" s="247"/>
      <c r="E12" s="247"/>
      <c r="F12" s="247"/>
      <c r="G12" s="454"/>
      <c r="H12" s="454"/>
      <c r="I12" s="454"/>
      <c r="J12" s="454"/>
      <c r="K12" s="246"/>
      <c r="L12" s="454" t="s">
        <v>537</v>
      </c>
      <c r="M12" s="454"/>
      <c r="N12" s="454">
        <f>P23</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58" customFormat="1" ht="15" customHeight="1">
      <c r="A14" s="293"/>
      <c r="B14" s="294"/>
      <c r="C14" s="295"/>
      <c r="D14" s="296"/>
      <c r="E14" s="296"/>
      <c r="F14" s="294"/>
      <c r="G14" s="294"/>
      <c r="H14" s="294"/>
      <c r="I14" s="294"/>
      <c r="J14" s="294"/>
      <c r="K14" s="294"/>
      <c r="L14" s="294"/>
      <c r="M14" s="294"/>
      <c r="N14" s="294"/>
      <c r="O14" s="531"/>
      <c r="P14" s="531"/>
    </row>
    <row r="15" spans="1:16" s="291" customFormat="1" ht="13.5" customHeight="1">
      <c r="A15" s="532" t="s">
        <v>512</v>
      </c>
      <c r="B15" s="534" t="s">
        <v>513</v>
      </c>
      <c r="C15" s="529" t="s">
        <v>514</v>
      </c>
      <c r="D15" s="526" t="s">
        <v>515</v>
      </c>
      <c r="E15" s="526" t="s">
        <v>516</v>
      </c>
      <c r="F15" s="536" t="s">
        <v>517</v>
      </c>
      <c r="G15" s="536"/>
      <c r="H15" s="536"/>
      <c r="I15" s="536"/>
      <c r="J15" s="536"/>
      <c r="K15" s="536"/>
      <c r="L15" s="529" t="s">
        <v>518</v>
      </c>
      <c r="M15" s="529"/>
      <c r="N15" s="529"/>
      <c r="O15" s="529"/>
      <c r="P15" s="537"/>
    </row>
    <row r="16" spans="1:16" s="292" customFormat="1" ht="78" customHeight="1">
      <c r="A16" s="533"/>
      <c r="B16" s="535"/>
      <c r="C16" s="530"/>
      <c r="D16" s="527"/>
      <c r="E16" s="527"/>
      <c r="F16" s="290" t="s">
        <v>519</v>
      </c>
      <c r="G16" s="290" t="s">
        <v>155</v>
      </c>
      <c r="H16" s="290" t="s">
        <v>567</v>
      </c>
      <c r="I16" s="290" t="s">
        <v>568</v>
      </c>
      <c r="J16" s="290" t="s">
        <v>569</v>
      </c>
      <c r="K16" s="290" t="s">
        <v>570</v>
      </c>
      <c r="L16" s="290" t="s">
        <v>520</v>
      </c>
      <c r="M16" s="290" t="s">
        <v>567</v>
      </c>
      <c r="N16" s="290" t="s">
        <v>568</v>
      </c>
      <c r="O16" s="290" t="s">
        <v>569</v>
      </c>
      <c r="P16" s="298" t="s">
        <v>571</v>
      </c>
    </row>
    <row r="17" spans="1:16" s="49" customFormat="1" ht="12">
      <c r="A17" s="614" t="s">
        <v>276</v>
      </c>
      <c r="B17" s="615"/>
      <c r="C17" s="615"/>
      <c r="D17" s="616"/>
      <c r="E17" s="616"/>
      <c r="F17" s="615"/>
      <c r="G17" s="615"/>
      <c r="H17" s="615"/>
      <c r="I17" s="615"/>
      <c r="J17" s="615"/>
      <c r="K17" s="615"/>
      <c r="L17" s="615"/>
      <c r="M17" s="615"/>
      <c r="N17" s="615"/>
      <c r="O17" s="615"/>
      <c r="P17" s="617"/>
    </row>
    <row r="18" spans="1:16" s="49" customFormat="1" ht="20.25">
      <c r="A18" s="392">
        <v>2</v>
      </c>
      <c r="B18" s="103" t="s">
        <v>552</v>
      </c>
      <c r="C18" s="217" t="s">
        <v>277</v>
      </c>
      <c r="D18" s="218" t="s">
        <v>14</v>
      </c>
      <c r="E18" s="220">
        <v>1</v>
      </c>
      <c r="F18" s="75"/>
      <c r="G18" s="104"/>
      <c r="H18" s="104"/>
      <c r="I18" s="216"/>
      <c r="J18" s="216"/>
      <c r="K18" s="74"/>
      <c r="L18" s="74"/>
      <c r="M18" s="74"/>
      <c r="N18" s="74"/>
      <c r="O18" s="74"/>
      <c r="P18" s="272"/>
    </row>
    <row r="19" spans="1:16" s="58" customFormat="1" ht="9.75">
      <c r="A19" s="391">
        <v>3</v>
      </c>
      <c r="B19" s="103" t="s">
        <v>552</v>
      </c>
      <c r="C19" s="222" t="s">
        <v>278</v>
      </c>
      <c r="D19" s="219" t="s">
        <v>603</v>
      </c>
      <c r="E19" s="221">
        <v>70</v>
      </c>
      <c r="F19" s="75"/>
      <c r="G19" s="104"/>
      <c r="H19" s="104"/>
      <c r="I19" s="216"/>
      <c r="J19" s="216"/>
      <c r="K19" s="74"/>
      <c r="L19" s="74"/>
      <c r="M19" s="74"/>
      <c r="N19" s="74"/>
      <c r="O19" s="74"/>
      <c r="P19" s="272"/>
    </row>
    <row r="20" spans="1:16" s="58" customFormat="1" ht="9.75">
      <c r="A20" s="392">
        <v>4</v>
      </c>
      <c r="B20" s="103" t="s">
        <v>552</v>
      </c>
      <c r="C20" s="222" t="s">
        <v>279</v>
      </c>
      <c r="D20" s="219" t="s">
        <v>603</v>
      </c>
      <c r="E20" s="221">
        <v>100</v>
      </c>
      <c r="F20" s="75"/>
      <c r="G20" s="104"/>
      <c r="H20" s="104"/>
      <c r="I20" s="216"/>
      <c r="J20" s="216"/>
      <c r="K20" s="74"/>
      <c r="L20" s="74"/>
      <c r="M20" s="74"/>
      <c r="N20" s="74"/>
      <c r="O20" s="74"/>
      <c r="P20" s="272"/>
    </row>
    <row r="21" spans="1:16" s="58" customFormat="1" ht="9.75">
      <c r="A21" s="391">
        <v>5</v>
      </c>
      <c r="B21" s="103" t="s">
        <v>552</v>
      </c>
      <c r="C21" s="222" t="s">
        <v>280</v>
      </c>
      <c r="D21" s="219" t="s">
        <v>603</v>
      </c>
      <c r="E21" s="221">
        <v>5</v>
      </c>
      <c r="F21" s="75"/>
      <c r="G21" s="104"/>
      <c r="H21" s="104"/>
      <c r="I21" s="216"/>
      <c r="J21" s="216"/>
      <c r="K21" s="74"/>
      <c r="L21" s="74"/>
      <c r="M21" s="74"/>
      <c r="N21" s="74"/>
      <c r="O21" s="74"/>
      <c r="P21" s="272"/>
    </row>
    <row r="22" spans="1:16" s="58" customFormat="1" ht="9.75">
      <c r="A22" s="392">
        <v>6</v>
      </c>
      <c r="B22" s="103" t="s">
        <v>552</v>
      </c>
      <c r="C22" s="222" t="s">
        <v>281</v>
      </c>
      <c r="D22" s="219" t="s">
        <v>132</v>
      </c>
      <c r="E22" s="221">
        <v>3</v>
      </c>
      <c r="F22" s="75"/>
      <c r="G22" s="104"/>
      <c r="H22" s="104"/>
      <c r="I22" s="216"/>
      <c r="J22" s="216"/>
      <c r="K22" s="74"/>
      <c r="L22" s="74"/>
      <c r="M22" s="74"/>
      <c r="N22" s="74"/>
      <c r="O22" s="74"/>
      <c r="P22" s="272"/>
    </row>
    <row r="23" spans="1:16" s="58" customFormat="1" ht="9.75">
      <c r="A23" s="391">
        <v>7</v>
      </c>
      <c r="B23" s="103" t="s">
        <v>552</v>
      </c>
      <c r="C23" s="398" t="s">
        <v>799</v>
      </c>
      <c r="D23" s="219" t="s">
        <v>132</v>
      </c>
      <c r="E23" s="221">
        <v>1</v>
      </c>
      <c r="F23" s="75"/>
      <c r="G23" s="104"/>
      <c r="H23" s="104"/>
      <c r="I23" s="216"/>
      <c r="J23" s="216"/>
      <c r="K23" s="74"/>
      <c r="L23" s="74"/>
      <c r="M23" s="74"/>
      <c r="N23" s="74"/>
      <c r="O23" s="74"/>
      <c r="P23" s="272"/>
    </row>
    <row r="24" spans="1:16" s="58" customFormat="1" ht="20.25">
      <c r="A24" s="392">
        <v>8</v>
      </c>
      <c r="B24" s="103" t="s">
        <v>552</v>
      </c>
      <c r="C24" s="222" t="s">
        <v>282</v>
      </c>
      <c r="D24" s="219" t="s">
        <v>14</v>
      </c>
      <c r="E24" s="221">
        <v>1</v>
      </c>
      <c r="F24" s="75"/>
      <c r="G24" s="104"/>
      <c r="H24" s="104"/>
      <c r="I24" s="216"/>
      <c r="J24" s="216"/>
      <c r="K24" s="74"/>
      <c r="L24" s="74"/>
      <c r="M24" s="74"/>
      <c r="N24" s="74"/>
      <c r="O24" s="74"/>
      <c r="P24" s="272"/>
    </row>
    <row r="25" spans="1:16" s="58" customFormat="1" ht="20.25">
      <c r="A25" s="391">
        <v>9</v>
      </c>
      <c r="B25" s="103" t="s">
        <v>552</v>
      </c>
      <c r="C25" s="217" t="s">
        <v>283</v>
      </c>
      <c r="D25" s="219" t="s">
        <v>14</v>
      </c>
      <c r="E25" s="221">
        <v>1</v>
      </c>
      <c r="F25" s="75"/>
      <c r="G25" s="104"/>
      <c r="H25" s="104"/>
      <c r="I25" s="216"/>
      <c r="J25" s="216"/>
      <c r="K25" s="74"/>
      <c r="L25" s="74"/>
      <c r="M25" s="74"/>
      <c r="N25" s="74"/>
      <c r="O25" s="74"/>
      <c r="P25" s="272"/>
    </row>
    <row r="26" spans="1:16" s="58" customFormat="1" ht="9.75">
      <c r="A26" s="392">
        <v>10</v>
      </c>
      <c r="B26" s="103" t="s">
        <v>552</v>
      </c>
      <c r="C26" s="222" t="s">
        <v>284</v>
      </c>
      <c r="D26" s="219" t="s">
        <v>14</v>
      </c>
      <c r="E26" s="221">
        <v>1</v>
      </c>
      <c r="F26" s="75"/>
      <c r="G26" s="104"/>
      <c r="H26" s="104"/>
      <c r="I26" s="216"/>
      <c r="J26" s="216"/>
      <c r="K26" s="74"/>
      <c r="L26" s="74"/>
      <c r="M26" s="74"/>
      <c r="N26" s="74"/>
      <c r="O26" s="74"/>
      <c r="P26" s="272"/>
    </row>
    <row r="27" spans="1:16" s="58" customFormat="1" ht="9.75">
      <c r="A27" s="391">
        <v>11</v>
      </c>
      <c r="B27" s="103" t="s">
        <v>552</v>
      </c>
      <c r="C27" s="222" t="s">
        <v>285</v>
      </c>
      <c r="D27" s="219" t="s">
        <v>14</v>
      </c>
      <c r="E27" s="221">
        <v>1</v>
      </c>
      <c r="F27" s="75"/>
      <c r="G27" s="104"/>
      <c r="H27" s="104"/>
      <c r="I27" s="216"/>
      <c r="J27" s="216"/>
      <c r="K27" s="74"/>
      <c r="L27" s="74"/>
      <c r="M27" s="74"/>
      <c r="N27" s="74"/>
      <c r="O27" s="74"/>
      <c r="P27" s="272"/>
    </row>
    <row r="28" spans="1:16" s="58" customFormat="1" ht="9.75">
      <c r="A28" s="392">
        <v>12</v>
      </c>
      <c r="B28" s="103" t="s">
        <v>552</v>
      </c>
      <c r="C28" s="222" t="s">
        <v>286</v>
      </c>
      <c r="D28" s="219" t="s">
        <v>14</v>
      </c>
      <c r="E28" s="221">
        <v>1</v>
      </c>
      <c r="F28" s="75"/>
      <c r="G28" s="104"/>
      <c r="H28" s="104"/>
      <c r="I28" s="216"/>
      <c r="J28" s="216"/>
      <c r="K28" s="74"/>
      <c r="L28" s="74"/>
      <c r="M28" s="74"/>
      <c r="N28" s="74"/>
      <c r="O28" s="74"/>
      <c r="P28" s="272"/>
    </row>
    <row r="29" spans="1:16" s="58" customFormat="1" ht="9.75">
      <c r="A29" s="391">
        <v>13</v>
      </c>
      <c r="B29" s="103" t="s">
        <v>552</v>
      </c>
      <c r="C29" s="222" t="s">
        <v>592</v>
      </c>
      <c r="D29" s="219" t="s">
        <v>14</v>
      </c>
      <c r="E29" s="221">
        <v>1</v>
      </c>
      <c r="F29" s="75"/>
      <c r="G29" s="104"/>
      <c r="H29" s="104"/>
      <c r="I29" s="216"/>
      <c r="J29" s="216"/>
      <c r="K29" s="74"/>
      <c r="L29" s="74"/>
      <c r="M29" s="74"/>
      <c r="N29" s="74"/>
      <c r="O29" s="74"/>
      <c r="P29" s="272"/>
    </row>
    <row r="30" spans="1:16" s="58" customFormat="1" ht="10.5" thickBot="1">
      <c r="A30" s="393">
        <v>14</v>
      </c>
      <c r="B30" s="385" t="s">
        <v>552</v>
      </c>
      <c r="C30" s="394" t="s">
        <v>287</v>
      </c>
      <c r="D30" s="395" t="s">
        <v>14</v>
      </c>
      <c r="E30" s="396">
        <v>1</v>
      </c>
      <c r="F30" s="281"/>
      <c r="G30" s="389"/>
      <c r="H30" s="389"/>
      <c r="I30" s="397"/>
      <c r="J30" s="397"/>
      <c r="K30" s="279"/>
      <c r="L30" s="279"/>
      <c r="M30" s="279"/>
      <c r="N30" s="279"/>
      <c r="O30" s="279"/>
      <c r="P30" s="282"/>
    </row>
    <row r="31" spans="1:16" ht="13.5" thickTop="1">
      <c r="A31" s="553" t="s">
        <v>802</v>
      </c>
      <c r="B31" s="554"/>
      <c r="C31" s="554"/>
      <c r="D31" s="555"/>
      <c r="E31" s="555"/>
      <c r="F31" s="554"/>
      <c r="G31" s="554"/>
      <c r="H31" s="554"/>
      <c r="I31" s="554"/>
      <c r="J31" s="554"/>
      <c r="K31" s="554"/>
      <c r="L31" s="297">
        <f>SUM(L18:L30)</f>
        <v>0</v>
      </c>
      <c r="M31" s="297">
        <f>SUM(M18:M30)</f>
        <v>0</v>
      </c>
      <c r="N31" s="297">
        <f>SUM(N18:N30)</f>
        <v>0</v>
      </c>
      <c r="O31" s="297">
        <f>SUM(O18:O30)</f>
        <v>0</v>
      </c>
      <c r="P31" s="297">
        <f>SUM(P18:P30)</f>
        <v>0</v>
      </c>
    </row>
    <row r="32" spans="1:16" ht="12.75">
      <c r="A32" s="556" t="s">
        <v>521</v>
      </c>
      <c r="B32" s="557"/>
      <c r="C32" s="557"/>
      <c r="D32" s="558"/>
      <c r="E32" s="558"/>
      <c r="F32" s="557"/>
      <c r="G32" s="557"/>
      <c r="H32" s="557"/>
      <c r="I32" s="557"/>
      <c r="J32" s="557"/>
      <c r="K32" s="557"/>
      <c r="L32" s="48"/>
      <c r="M32" s="62">
        <v>0</v>
      </c>
      <c r="N32" s="62">
        <f>ROUND(N31*L32,5)</f>
        <v>0</v>
      </c>
      <c r="O32" s="62">
        <v>0</v>
      </c>
      <c r="P32" s="308">
        <f>SUM(M32:O32)</f>
        <v>0</v>
      </c>
    </row>
    <row r="33" spans="1:16" ht="12.75">
      <c r="A33" s="559" t="s">
        <v>803</v>
      </c>
      <c r="B33" s="560"/>
      <c r="C33" s="560"/>
      <c r="D33" s="561"/>
      <c r="E33" s="561"/>
      <c r="F33" s="560"/>
      <c r="G33" s="560"/>
      <c r="H33" s="560"/>
      <c r="I33" s="560"/>
      <c r="J33" s="560"/>
      <c r="K33" s="560"/>
      <c r="L33" s="560"/>
      <c r="M33" s="309">
        <f>SUM(M31:M32)</f>
        <v>0</v>
      </c>
      <c r="N33" s="309">
        <f>SUM(N31:N32)</f>
        <v>0</v>
      </c>
      <c r="O33" s="309">
        <f>SUM(O31:O32)</f>
        <v>0</v>
      </c>
      <c r="P33" s="310">
        <f>SUM(P31:P32)</f>
        <v>0</v>
      </c>
    </row>
    <row r="34" ht="3" customHeight="1"/>
    <row r="35" spans="1:13" s="238" customFormat="1" ht="22.5" customHeight="1">
      <c r="A35" s="462" t="s">
        <v>527</v>
      </c>
      <c r="B35" s="455"/>
      <c r="C35" s="460"/>
      <c r="D35" s="460"/>
      <c r="E35" s="460"/>
      <c r="F35" s="460"/>
      <c r="G35" s="455"/>
      <c r="H35" s="455"/>
      <c r="I35" s="455"/>
      <c r="J35" s="455"/>
      <c r="K35" s="455"/>
      <c r="L35" s="461"/>
      <c r="M35" s="461"/>
    </row>
    <row r="36" spans="1:13" s="238" customFormat="1" ht="12">
      <c r="A36" s="462"/>
      <c r="B36" s="455"/>
      <c r="C36" s="463" t="s">
        <v>744</v>
      </c>
      <c r="D36" s="463"/>
      <c r="E36" s="463"/>
      <c r="F36" s="463"/>
      <c r="G36" s="455"/>
      <c r="H36" s="455"/>
      <c r="I36" s="455"/>
      <c r="J36" s="455"/>
      <c r="K36" s="455"/>
      <c r="L36" s="455"/>
      <c r="M36" s="455"/>
    </row>
    <row r="37" spans="1:13" s="238" customFormat="1" ht="12">
      <c r="A37" s="242"/>
      <c r="B37" s="242"/>
      <c r="C37" s="242"/>
      <c r="D37" s="242"/>
      <c r="E37" s="242"/>
      <c r="F37" s="242"/>
      <c r="G37" s="242"/>
      <c r="H37" s="242"/>
      <c r="I37" s="242"/>
      <c r="J37" s="242"/>
      <c r="K37" s="242"/>
      <c r="L37" s="242"/>
      <c r="M37" s="242"/>
    </row>
    <row r="38" spans="1:13" s="238" customFormat="1" ht="12">
      <c r="A38" s="455"/>
      <c r="B38" s="455"/>
      <c r="C38" s="242"/>
      <c r="D38" s="242"/>
      <c r="E38" s="455"/>
      <c r="F38" s="455"/>
      <c r="G38" s="455"/>
      <c r="H38" s="455"/>
      <c r="I38" s="455"/>
      <c r="J38" s="455"/>
      <c r="K38" s="455"/>
      <c r="L38" s="455"/>
      <c r="M38" s="455"/>
    </row>
    <row r="39" spans="1:13" s="238" customFormat="1" ht="12">
      <c r="A39" s="462" t="s">
        <v>533</v>
      </c>
      <c r="B39" s="455"/>
      <c r="C39" s="460"/>
      <c r="D39" s="460"/>
      <c r="E39" s="460"/>
      <c r="F39" s="460"/>
      <c r="G39" s="455"/>
      <c r="H39" s="455"/>
      <c r="I39" s="455"/>
      <c r="J39" s="455"/>
      <c r="K39" s="455"/>
      <c r="L39" s="461"/>
      <c r="M39" s="461"/>
    </row>
    <row r="40" spans="1:13" s="238" customFormat="1" ht="12">
      <c r="A40" s="462"/>
      <c r="B40" s="455"/>
      <c r="C40" s="463" t="s">
        <v>744</v>
      </c>
      <c r="D40" s="463"/>
      <c r="E40" s="463"/>
      <c r="F40" s="463"/>
      <c r="G40" s="455"/>
      <c r="H40" s="455"/>
      <c r="I40" s="455"/>
      <c r="J40" s="455"/>
      <c r="K40" s="455"/>
      <c r="L40" s="455"/>
      <c r="M40" s="455"/>
    </row>
    <row r="120" ht="12.75">
      <c r="B120" s="46" t="s">
        <v>399</v>
      </c>
    </row>
  </sheetData>
  <sheetProtection/>
  <mergeCells count="58">
    <mergeCell ref="A15:A16"/>
    <mergeCell ref="O14:P14"/>
    <mergeCell ref="E15:E16"/>
    <mergeCell ref="F15:K15"/>
    <mergeCell ref="G12:H12"/>
    <mergeCell ref="I12:J12"/>
    <mergeCell ref="L15:P15"/>
    <mergeCell ref="A33:L33"/>
    <mergeCell ref="C15:C16"/>
    <mergeCell ref="A35:B35"/>
    <mergeCell ref="C35:F35"/>
    <mergeCell ref="A17:P17"/>
    <mergeCell ref="B15:B16"/>
    <mergeCell ref="A31:K31"/>
    <mergeCell ref="A32:K32"/>
    <mergeCell ref="D15:D16"/>
    <mergeCell ref="G35:I35"/>
    <mergeCell ref="J35:K35"/>
    <mergeCell ref="L35:M35"/>
    <mergeCell ref="A36:B36"/>
    <mergeCell ref="C36:F36"/>
    <mergeCell ref="G36:K36"/>
    <mergeCell ref="L36:M36"/>
    <mergeCell ref="A38:B38"/>
    <mergeCell ref="E38:M38"/>
    <mergeCell ref="A39:B39"/>
    <mergeCell ref="C39:F39"/>
    <mergeCell ref="G39:I39"/>
    <mergeCell ref="J39:K39"/>
    <mergeCell ref="L39:M39"/>
    <mergeCell ref="A40:B40"/>
    <mergeCell ref="C40:F40"/>
    <mergeCell ref="G40:K40"/>
    <mergeCell ref="L40:M40"/>
    <mergeCell ref="C1:O1"/>
    <mergeCell ref="C2:O2"/>
    <mergeCell ref="C3:O3"/>
    <mergeCell ref="A4:I4"/>
    <mergeCell ref="A5:B5"/>
    <mergeCell ref="C5:O5"/>
    <mergeCell ref="L11:M11"/>
    <mergeCell ref="N11:O11"/>
    <mergeCell ref="A6:B6"/>
    <mergeCell ref="C6:O6"/>
    <mergeCell ref="A7:B7"/>
    <mergeCell ref="C7:O7"/>
    <mergeCell ref="A8:B8"/>
    <mergeCell ref="C8:O8"/>
    <mergeCell ref="L12:M12"/>
    <mergeCell ref="N12:O12"/>
    <mergeCell ref="A13:E13"/>
    <mergeCell ref="H13:I13"/>
    <mergeCell ref="M13:N13"/>
    <mergeCell ref="A9:B9"/>
    <mergeCell ref="C9:O9"/>
    <mergeCell ref="A11:F11"/>
    <mergeCell ref="G11:H11"/>
    <mergeCell ref="I11:J11"/>
  </mergeCells>
  <printOptions horizontalCentered="1"/>
  <pageMargins left="0" right="0" top="0.3937007874015748" bottom="0.2362204724409449"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K29"/>
  <sheetViews>
    <sheetView view="pageBreakPreview" zoomScaleSheetLayoutView="100" zoomScalePageLayoutView="0" workbookViewId="0" topLeftCell="A1">
      <selection activeCell="L35" sqref="L35"/>
    </sheetView>
  </sheetViews>
  <sheetFormatPr defaultColWidth="9.140625" defaultRowHeight="12.75"/>
  <cols>
    <col min="7" max="7" width="10.7109375" style="0" bestFit="1" customWidth="1"/>
  </cols>
  <sheetData>
    <row r="1" spans="8:11" ht="17.25">
      <c r="H1" s="433" t="s">
        <v>542</v>
      </c>
      <c r="I1" s="433"/>
      <c r="J1" s="433"/>
      <c r="K1" s="433"/>
    </row>
    <row r="2" spans="8:11" ht="12.75">
      <c r="H2" s="434" t="s">
        <v>543</v>
      </c>
      <c r="I2" s="435"/>
      <c r="J2" s="435"/>
      <c r="K2" s="435"/>
    </row>
    <row r="3" spans="8:11" ht="12.75">
      <c r="H3" s="434" t="s">
        <v>553</v>
      </c>
      <c r="I3" s="435"/>
      <c r="J3" s="435"/>
      <c r="K3" s="435"/>
    </row>
    <row r="4" ht="12.75">
      <c r="K4" t="s">
        <v>557</v>
      </c>
    </row>
    <row r="7" spans="1:11" ht="15">
      <c r="A7" s="436" t="s">
        <v>558</v>
      </c>
      <c r="B7" s="436"/>
      <c r="C7" s="436"/>
      <c r="D7" s="436"/>
      <c r="E7" s="436"/>
      <c r="F7" s="436"/>
      <c r="G7" s="436"/>
      <c r="H7" s="436"/>
      <c r="I7" s="436"/>
      <c r="J7" s="436"/>
      <c r="K7" s="436"/>
    </row>
    <row r="8" spans="1:11" ht="15">
      <c r="A8" s="437" t="str">
        <f>Pasutit_buvn!$A$8</f>
        <v>BŪVPROJEKTA IZSTRĀDE ĒKAS ATJAUNOŠANAI  Skolas ielā 1, Olainē, Olaines novadā - I un II KĀRTAS</v>
      </c>
      <c r="B8" s="437"/>
      <c r="C8" s="437"/>
      <c r="D8" s="437"/>
      <c r="E8" s="437"/>
      <c r="F8" s="437"/>
      <c r="G8" s="437"/>
      <c r="H8" s="437"/>
      <c r="I8" s="437"/>
      <c r="J8" s="437"/>
      <c r="K8" s="437"/>
    </row>
    <row r="9" spans="1:11" ht="12.75">
      <c r="A9" s="28"/>
      <c r="B9" s="28"/>
      <c r="C9" s="28"/>
      <c r="D9" s="28"/>
      <c r="E9" s="28"/>
      <c r="F9" s="28"/>
      <c r="G9" s="29"/>
      <c r="H9" s="29"/>
      <c r="I9" s="29"/>
      <c r="J9" s="29"/>
      <c r="K9" s="29"/>
    </row>
    <row r="10" spans="1:11" ht="12.75">
      <c r="A10" s="420" t="s">
        <v>534</v>
      </c>
      <c r="B10" s="420"/>
      <c r="C10" s="420"/>
      <c r="D10" s="429" t="str">
        <f>$A$8</f>
        <v>BŪVPROJEKTA IZSTRĀDE ĒKAS ATJAUNOŠANAI  Skolas ielā 1, Olainē, Olaines novadā - I un II KĀRTAS</v>
      </c>
      <c r="E10" s="429"/>
      <c r="F10" s="429"/>
      <c r="G10" s="429"/>
      <c r="H10" s="429"/>
      <c r="I10" s="429"/>
      <c r="J10" s="429"/>
      <c r="K10" s="429"/>
    </row>
    <row r="11" spans="1:11" ht="12.75">
      <c r="A11" s="420" t="s">
        <v>550</v>
      </c>
      <c r="B11" s="420"/>
      <c r="C11" s="420"/>
      <c r="D11" s="421" t="e">
        <f>Pasutit_buvn!$D$10</f>
        <v>#REF!</v>
      </c>
      <c r="E11" s="421"/>
      <c r="F11" s="421"/>
      <c r="G11" s="421"/>
      <c r="H11" s="421"/>
      <c r="I11" s="421"/>
      <c r="J11" s="421"/>
      <c r="K11" s="421"/>
    </row>
    <row r="12" spans="1:11" ht="12.75">
      <c r="A12" s="432" t="s">
        <v>551</v>
      </c>
      <c r="B12" s="432"/>
      <c r="C12" s="432"/>
      <c r="D12" s="422"/>
      <c r="E12" s="422"/>
      <c r="F12" s="422"/>
      <c r="G12" s="422"/>
      <c r="H12" s="422"/>
      <c r="I12" s="422"/>
      <c r="J12" s="422"/>
      <c r="K12" s="422"/>
    </row>
    <row r="13" spans="5:11" ht="12.75">
      <c r="E13" s="26"/>
      <c r="F13" s="26"/>
      <c r="G13" s="432" t="s">
        <v>535</v>
      </c>
      <c r="H13" s="432"/>
      <c r="I13" s="432"/>
      <c r="J13" s="422">
        <f>kopt_I!$I$32</f>
        <v>0</v>
      </c>
      <c r="K13" s="422"/>
    </row>
    <row r="14" spans="1:11" ht="12.75">
      <c r="A14" s="4"/>
      <c r="B14" s="4"/>
      <c r="C14" s="4"/>
      <c r="D14" s="5"/>
      <c r="E14" s="5"/>
      <c r="F14" s="5"/>
      <c r="G14" s="5"/>
      <c r="H14" s="5"/>
      <c r="I14" s="5"/>
      <c r="J14" s="5"/>
      <c r="K14" s="5"/>
    </row>
    <row r="15" spans="1:11" ht="12.75">
      <c r="A15" s="428" t="str">
        <f>Pasutit_buvn!A14</f>
        <v>N. P. K</v>
      </c>
      <c r="B15" s="428"/>
      <c r="C15" s="428" t="s">
        <v>162</v>
      </c>
      <c r="D15" s="428"/>
      <c r="E15" s="428"/>
      <c r="F15" s="428"/>
      <c r="G15" s="428"/>
      <c r="H15" s="431" t="str">
        <f>Pasutit_buvn!$H$14</f>
        <v>Objekta izmaksas (€)</v>
      </c>
      <c r="I15" s="431"/>
      <c r="J15" s="431"/>
      <c r="K15" s="431"/>
    </row>
    <row r="16" spans="1:11" ht="57" customHeight="1">
      <c r="A16" s="425">
        <v>1</v>
      </c>
      <c r="B16" s="425"/>
      <c r="C16" s="426" t="str">
        <f>kopt_I!$A$10</f>
        <v>Iepirkuma Nr.: </v>
      </c>
      <c r="D16" s="426"/>
      <c r="E16" s="426"/>
      <c r="F16" s="426"/>
      <c r="G16" s="426"/>
      <c r="H16" s="427">
        <f>Pasutit_buvn!$H$15</f>
        <v>0</v>
      </c>
      <c r="I16" s="427"/>
      <c r="J16" s="427"/>
      <c r="K16" s="427"/>
    </row>
    <row r="17" spans="1:11" ht="42.75" customHeight="1">
      <c r="A17" s="425">
        <v>2</v>
      </c>
      <c r="B17" s="425"/>
      <c r="C17" s="440" t="e">
        <f>Pasutit_buvn!$C$16</f>
        <v>#REF!</v>
      </c>
      <c r="D17" s="441"/>
      <c r="E17" s="441"/>
      <c r="F17" s="441"/>
      <c r="G17" s="441"/>
      <c r="H17" s="430" t="e">
        <f>Pasutit_buvn!$H$16</f>
        <v>#REF!</v>
      </c>
      <c r="I17" s="430"/>
      <c r="J17" s="430"/>
      <c r="K17" s="430"/>
    </row>
    <row r="18" spans="1:11" ht="15">
      <c r="A18" s="423"/>
      <c r="B18" s="423"/>
      <c r="C18" s="442" t="s">
        <v>526</v>
      </c>
      <c r="D18" s="442"/>
      <c r="E18" s="442"/>
      <c r="F18" s="442"/>
      <c r="G18" s="442"/>
      <c r="H18" s="424" t="e">
        <f>SUM(H16:H17)</f>
        <v>#REF!</v>
      </c>
      <c r="I18" s="424"/>
      <c r="J18" s="424"/>
      <c r="K18" s="424"/>
    </row>
    <row r="19" spans="1:11" ht="13.5">
      <c r="A19" s="438" t="s">
        <v>545</v>
      </c>
      <c r="B19" s="438"/>
      <c r="C19" s="438"/>
      <c r="D19" s="438"/>
      <c r="E19" s="438"/>
      <c r="F19" s="438"/>
      <c r="G19" s="21">
        <v>0.21</v>
      </c>
      <c r="H19" s="439" t="e">
        <f>0.21*(H18)</f>
        <v>#REF!</v>
      </c>
      <c r="I19" s="439"/>
      <c r="J19" s="439"/>
      <c r="K19" s="439"/>
    </row>
    <row r="20" spans="1:11" s="25" customFormat="1" ht="15">
      <c r="A20" s="416" t="s">
        <v>547</v>
      </c>
      <c r="B20" s="416"/>
      <c r="C20" s="416"/>
      <c r="D20" s="416"/>
      <c r="E20" s="416"/>
      <c r="F20" s="416"/>
      <c r="G20" s="416"/>
      <c r="H20" s="417" t="e">
        <f>H18+H19</f>
        <v>#REF!</v>
      </c>
      <c r="I20" s="417"/>
      <c r="J20" s="417"/>
      <c r="K20" s="417"/>
    </row>
    <row r="21" spans="1:11" ht="15">
      <c r="A21" s="22"/>
      <c r="B21" s="22"/>
      <c r="C21" s="22"/>
      <c r="D21" s="22"/>
      <c r="E21" s="22"/>
      <c r="F21" s="22"/>
      <c r="G21" s="22"/>
      <c r="H21" s="23"/>
      <c r="I21" s="23"/>
      <c r="J21" s="23"/>
      <c r="K21" s="23"/>
    </row>
    <row r="22" spans="1:11" ht="13.5">
      <c r="A22" s="6"/>
      <c r="B22" s="6"/>
      <c r="C22" s="7"/>
      <c r="D22" s="7"/>
      <c r="E22" s="7"/>
      <c r="F22" s="7"/>
      <c r="G22" s="8"/>
      <c r="H22" s="8"/>
      <c r="I22" s="8"/>
      <c r="J22" s="8"/>
      <c r="K22" s="8"/>
    </row>
    <row r="23" spans="1:11" ht="12.75">
      <c r="A23" t="s">
        <v>527</v>
      </c>
      <c r="C23" s="12" t="s">
        <v>528</v>
      </c>
      <c r="D23" s="12"/>
      <c r="E23" s="411" t="s">
        <v>566</v>
      </c>
      <c r="F23" s="418"/>
      <c r="G23" s="418"/>
      <c r="H23" s="12"/>
      <c r="I23" s="419">
        <f>kopt_I!$I$32</f>
        <v>0</v>
      </c>
      <c r="J23" s="419"/>
      <c r="K23" s="419"/>
    </row>
    <row r="24" spans="1:11" ht="12.75">
      <c r="A24" s="1" t="s">
        <v>532</v>
      </c>
      <c r="C24" s="408" t="s">
        <v>529</v>
      </c>
      <c r="D24" s="408"/>
      <c r="E24" s="408" t="s">
        <v>530</v>
      </c>
      <c r="F24" s="408"/>
      <c r="G24" s="408"/>
      <c r="H24" s="11"/>
      <c r="I24" s="408" t="s">
        <v>531</v>
      </c>
      <c r="J24" s="408"/>
      <c r="K24" s="408"/>
    </row>
    <row r="25" spans="2:11" ht="12.75">
      <c r="B25" s="3"/>
      <c r="C25" s="3"/>
      <c r="D25" s="3"/>
      <c r="E25" s="3"/>
      <c r="F25" s="3"/>
      <c r="G25" s="3"/>
      <c r="H25" s="3"/>
      <c r="I25" s="3"/>
      <c r="J25" s="3"/>
      <c r="K25" s="3"/>
    </row>
    <row r="26" spans="2:11" ht="12.75">
      <c r="B26" s="3"/>
      <c r="C26" s="3"/>
      <c r="D26" s="3"/>
      <c r="E26" s="411" t="s">
        <v>156</v>
      </c>
      <c r="F26" s="418"/>
      <c r="G26" s="418"/>
      <c r="H26" s="3"/>
      <c r="I26" s="3"/>
      <c r="J26" s="3"/>
      <c r="K26" s="3"/>
    </row>
    <row r="27" spans="1:11" ht="12.75">
      <c r="A27" t="s">
        <v>533</v>
      </c>
      <c r="C27" s="12" t="s">
        <v>528</v>
      </c>
      <c r="D27" s="12"/>
      <c r="E27" s="418"/>
      <c r="F27" s="418"/>
      <c r="G27" s="418"/>
      <c r="H27" s="12"/>
      <c r="I27" s="419">
        <f>kopt_I!$I$32</f>
        <v>0</v>
      </c>
      <c r="J27" s="419"/>
      <c r="K27" s="419"/>
    </row>
    <row r="28" spans="3:11" ht="12.75">
      <c r="C28" s="408" t="s">
        <v>529</v>
      </c>
      <c r="D28" s="408"/>
      <c r="E28" s="408" t="s">
        <v>530</v>
      </c>
      <c r="F28" s="408"/>
      <c r="G28" s="408"/>
      <c r="H28" s="11"/>
      <c r="I28" s="408" t="s">
        <v>531</v>
      </c>
      <c r="J28" s="408"/>
      <c r="K28" s="408"/>
    </row>
    <row r="29" spans="2:11" ht="12.75">
      <c r="B29" s="3"/>
      <c r="C29" s="3"/>
      <c r="D29" s="3"/>
      <c r="E29" s="3"/>
      <c r="F29" s="3"/>
      <c r="G29" s="3"/>
      <c r="H29" s="3"/>
      <c r="I29" s="3"/>
      <c r="J29" s="3"/>
      <c r="K29" s="3"/>
    </row>
  </sheetData>
  <sheetProtection/>
  <mergeCells count="39">
    <mergeCell ref="A19:F19"/>
    <mergeCell ref="H19:K19"/>
    <mergeCell ref="C24:D24"/>
    <mergeCell ref="I24:K24"/>
    <mergeCell ref="E24:G24"/>
    <mergeCell ref="A12:C12"/>
    <mergeCell ref="D12:K12"/>
    <mergeCell ref="A17:B17"/>
    <mergeCell ref="C17:G17"/>
    <mergeCell ref="C18:G18"/>
    <mergeCell ref="A10:C10"/>
    <mergeCell ref="D10:K10"/>
    <mergeCell ref="H17:K17"/>
    <mergeCell ref="H15:K15"/>
    <mergeCell ref="G13:I13"/>
    <mergeCell ref="H1:K1"/>
    <mergeCell ref="H2:K2"/>
    <mergeCell ref="H3:K3"/>
    <mergeCell ref="A7:K7"/>
    <mergeCell ref="A8:K8"/>
    <mergeCell ref="A11:C11"/>
    <mergeCell ref="D11:K11"/>
    <mergeCell ref="J13:K13"/>
    <mergeCell ref="A18:B18"/>
    <mergeCell ref="H18:K18"/>
    <mergeCell ref="A16:B16"/>
    <mergeCell ref="C16:G16"/>
    <mergeCell ref="H16:K16"/>
    <mergeCell ref="A15:B15"/>
    <mergeCell ref="C15:G15"/>
    <mergeCell ref="C28:D28"/>
    <mergeCell ref="E28:G28"/>
    <mergeCell ref="I28:K28"/>
    <mergeCell ref="A20:G20"/>
    <mergeCell ref="H20:K20"/>
    <mergeCell ref="E23:G23"/>
    <mergeCell ref="I23:K23"/>
    <mergeCell ref="E26:G27"/>
    <mergeCell ref="I27:K27"/>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AE31"/>
  <sheetViews>
    <sheetView zoomScaleSheetLayoutView="100" zoomScalePageLayoutView="0" workbookViewId="0" topLeftCell="A1">
      <selection activeCell="L35" sqref="L35"/>
    </sheetView>
  </sheetViews>
  <sheetFormatPr defaultColWidth="9.140625" defaultRowHeight="12.75"/>
  <cols>
    <col min="2" max="2" width="9.7109375" style="0" customWidth="1"/>
    <col min="7" max="7" width="10.7109375" style="0" bestFit="1" customWidth="1"/>
  </cols>
  <sheetData>
    <row r="1" spans="8:11" ht="17.25">
      <c r="H1" s="433" t="s">
        <v>542</v>
      </c>
      <c r="I1" s="433"/>
      <c r="J1" s="433"/>
      <c r="K1" s="433"/>
    </row>
    <row r="2" spans="8:11" ht="29.25" customHeight="1">
      <c r="H2" s="434" t="s">
        <v>543</v>
      </c>
      <c r="I2" s="435"/>
      <c r="J2" s="435"/>
      <c r="K2" s="435"/>
    </row>
    <row r="3" spans="8:11" ht="12.75">
      <c r="H3" s="434" t="s">
        <v>553</v>
      </c>
      <c r="I3" s="435"/>
      <c r="J3" s="435"/>
      <c r="K3" s="435"/>
    </row>
    <row r="7" spans="1:11" ht="15">
      <c r="A7" s="436" t="s">
        <v>544</v>
      </c>
      <c r="B7" s="436"/>
      <c r="C7" s="436"/>
      <c r="D7" s="436"/>
      <c r="E7" s="436"/>
      <c r="F7" s="436"/>
      <c r="G7" s="436"/>
      <c r="H7" s="436"/>
      <c r="I7" s="436"/>
      <c r="J7" s="436"/>
      <c r="K7" s="436"/>
    </row>
    <row r="8" spans="1:31" ht="39" customHeight="1">
      <c r="A8" s="447" t="s">
        <v>417</v>
      </c>
      <c r="B8" s="447"/>
      <c r="C8" s="447"/>
      <c r="D8" s="447"/>
      <c r="E8" s="447"/>
      <c r="F8" s="447"/>
      <c r="G8" s="447"/>
      <c r="H8" s="447"/>
      <c r="I8" s="447"/>
      <c r="J8" s="447"/>
      <c r="K8" s="447"/>
      <c r="P8" s="187"/>
      <c r="Q8" s="188"/>
      <c r="R8" s="189"/>
      <c r="S8" s="188"/>
      <c r="T8" s="188"/>
      <c r="U8" s="188"/>
      <c r="V8" s="188"/>
      <c r="W8" s="188"/>
      <c r="X8" s="188"/>
      <c r="Y8" s="188"/>
      <c r="Z8" s="188"/>
      <c r="AA8" s="188"/>
      <c r="AB8" s="188"/>
      <c r="AC8" s="188"/>
      <c r="AD8" s="188"/>
      <c r="AE8" s="188"/>
    </row>
    <row r="9" spans="1:11" ht="39" customHeight="1">
      <c r="A9" s="420" t="s">
        <v>534</v>
      </c>
      <c r="B9" s="420"/>
      <c r="C9" s="420"/>
      <c r="D9" s="448" t="str">
        <f>A8</f>
        <v>BŪVPROJEKTA IZSTRĀDE ĒKAS ATJAUNOŠANAI  Skolas ielā 1, Olainē, Olaines novadā - I un II KĀRTAS</v>
      </c>
      <c r="E9" s="429"/>
      <c r="F9" s="429"/>
      <c r="G9" s="429"/>
      <c r="H9" s="429"/>
      <c r="I9" s="429"/>
      <c r="J9" s="429"/>
      <c r="K9" s="429"/>
    </row>
    <row r="10" spans="1:15" ht="24" customHeight="1">
      <c r="A10" s="420" t="s">
        <v>550</v>
      </c>
      <c r="B10" s="420"/>
      <c r="C10" s="420"/>
      <c r="D10" s="446" t="e">
        <f>kopt_I!#REF!</f>
        <v>#REF!</v>
      </c>
      <c r="E10" s="446"/>
      <c r="F10" s="446"/>
      <c r="G10" s="446"/>
      <c r="H10" s="446"/>
      <c r="I10" s="446"/>
      <c r="J10" s="446"/>
      <c r="K10" s="446"/>
      <c r="L10" s="31"/>
      <c r="M10" s="31"/>
      <c r="N10" s="31"/>
      <c r="O10" s="31"/>
    </row>
    <row r="11" spans="1:11" ht="12.75">
      <c r="A11" s="432" t="s">
        <v>551</v>
      </c>
      <c r="B11" s="432"/>
      <c r="C11" s="432"/>
      <c r="D11" s="422"/>
      <c r="E11" s="422"/>
      <c r="F11" s="422"/>
      <c r="G11" s="422"/>
      <c r="H11" s="422"/>
      <c r="I11" s="422"/>
      <c r="J11" s="422"/>
      <c r="K11" s="422"/>
    </row>
    <row r="12" spans="5:11" ht="12.75">
      <c r="E12" s="26"/>
      <c r="F12" s="26"/>
      <c r="G12" s="432" t="s">
        <v>535</v>
      </c>
      <c r="H12" s="432"/>
      <c r="I12" s="432"/>
      <c r="J12" s="445">
        <f>$I$29</f>
        <v>0</v>
      </c>
      <c r="K12" s="445"/>
    </row>
    <row r="13" spans="1:11" ht="12.75">
      <c r="A13" s="4"/>
      <c r="B13" s="4"/>
      <c r="C13" s="4"/>
      <c r="D13" s="5"/>
      <c r="E13" s="5"/>
      <c r="F13" s="5"/>
      <c r="G13" s="5"/>
      <c r="H13" s="5"/>
      <c r="I13" s="5"/>
      <c r="J13" s="5"/>
      <c r="K13" s="5"/>
    </row>
    <row r="14" spans="1:11" ht="12.75" customHeight="1">
      <c r="A14" s="444" t="s">
        <v>563</v>
      </c>
      <c r="B14" s="444"/>
      <c r="C14" s="444" t="s">
        <v>162</v>
      </c>
      <c r="D14" s="444"/>
      <c r="E14" s="444"/>
      <c r="F14" s="444"/>
      <c r="G14" s="444"/>
      <c r="H14" s="443" t="s">
        <v>564</v>
      </c>
      <c r="I14" s="443"/>
      <c r="J14" s="443"/>
      <c r="K14" s="443"/>
    </row>
    <row r="15" spans="1:11" s="32" customFormat="1" ht="57.75" customHeight="1">
      <c r="A15" s="425">
        <v>1</v>
      </c>
      <c r="B15" s="425"/>
      <c r="C15" s="426" t="str">
        <f>kopt_I!$A$10</f>
        <v>Iepirkuma Nr.: </v>
      </c>
      <c r="D15" s="426"/>
      <c r="E15" s="426"/>
      <c r="F15" s="426"/>
      <c r="G15" s="426"/>
      <c r="H15" s="427">
        <f>kopt_I!$G$30</f>
        <v>0</v>
      </c>
      <c r="I15" s="427"/>
      <c r="J15" s="427"/>
      <c r="K15" s="427"/>
    </row>
    <row r="16" spans="1:11" s="32" customFormat="1" ht="46.5" customHeight="1">
      <c r="A16" s="425">
        <v>2</v>
      </c>
      <c r="B16" s="425"/>
      <c r="C16" s="440" t="e">
        <f>#REF!</f>
        <v>#REF!</v>
      </c>
      <c r="D16" s="441"/>
      <c r="E16" s="441"/>
      <c r="F16" s="441"/>
      <c r="G16" s="441"/>
      <c r="H16" s="430" t="e">
        <f>#REF!</f>
        <v>#REF!</v>
      </c>
      <c r="I16" s="430"/>
      <c r="J16" s="430"/>
      <c r="K16" s="430"/>
    </row>
    <row r="17" spans="1:11" ht="15">
      <c r="A17" s="423"/>
      <c r="B17" s="423"/>
      <c r="C17" s="442" t="s">
        <v>526</v>
      </c>
      <c r="D17" s="442"/>
      <c r="E17" s="442"/>
      <c r="F17" s="442"/>
      <c r="G17" s="442"/>
      <c r="H17" s="424" t="e">
        <f>SUM(H15:H16)</f>
        <v>#REF!</v>
      </c>
      <c r="I17" s="424"/>
      <c r="J17" s="424"/>
      <c r="K17" s="424"/>
    </row>
    <row r="18" spans="1:11" ht="15">
      <c r="A18" s="423"/>
      <c r="B18" s="423"/>
      <c r="C18" s="442" t="s">
        <v>546</v>
      </c>
      <c r="D18" s="442"/>
      <c r="E18" s="442"/>
      <c r="F18" s="442"/>
      <c r="G18" s="442"/>
      <c r="H18" s="424" t="e">
        <f>SUM(H17:H17)</f>
        <v>#REF!</v>
      </c>
      <c r="I18" s="424"/>
      <c r="J18" s="424"/>
      <c r="K18" s="424"/>
    </row>
    <row r="19" spans="1:11" ht="15">
      <c r="A19" s="449" t="s">
        <v>548</v>
      </c>
      <c r="B19" s="449"/>
      <c r="C19" s="449"/>
      <c r="D19" s="449"/>
      <c r="E19" s="449"/>
      <c r="F19" s="449"/>
      <c r="G19" s="449"/>
      <c r="H19" s="30"/>
      <c r="I19" s="30"/>
      <c r="J19" s="30"/>
      <c r="K19" s="30"/>
    </row>
    <row r="20" spans="1:11" s="24" customFormat="1" ht="15">
      <c r="A20" s="451" t="s">
        <v>549</v>
      </c>
      <c r="B20" s="451"/>
      <c r="C20" s="451"/>
      <c r="D20" s="451"/>
      <c r="E20" s="451"/>
      <c r="F20" s="451"/>
      <c r="G20" s="27"/>
      <c r="H20" s="450" t="e">
        <f>H18*0.01</f>
        <v>#REF!</v>
      </c>
      <c r="I20" s="450"/>
      <c r="J20" s="450"/>
      <c r="K20" s="450"/>
    </row>
    <row r="21" spans="1:11" s="25" customFormat="1" ht="15">
      <c r="A21" s="416" t="s">
        <v>547</v>
      </c>
      <c r="B21" s="416"/>
      <c r="C21" s="416"/>
      <c r="D21" s="416"/>
      <c r="E21" s="416"/>
      <c r="F21" s="416"/>
      <c r="G21" s="416"/>
      <c r="H21" s="417" t="e">
        <f>SUM(H18:K20)</f>
        <v>#REF!</v>
      </c>
      <c r="I21" s="417"/>
      <c r="J21" s="417"/>
      <c r="K21" s="417"/>
    </row>
    <row r="22" spans="1:11" ht="15">
      <c r="A22" s="22"/>
      <c r="B22" s="22"/>
      <c r="C22" s="22"/>
      <c r="D22" s="22"/>
      <c r="E22" s="22"/>
      <c r="F22" s="22"/>
      <c r="G22" s="22"/>
      <c r="H22" s="23"/>
      <c r="I22" s="23"/>
      <c r="J22" s="23"/>
      <c r="K22" s="23"/>
    </row>
    <row r="23" spans="1:11" ht="13.5">
      <c r="A23" s="6"/>
      <c r="B23" s="6"/>
      <c r="C23" s="7"/>
      <c r="D23" s="7"/>
      <c r="E23" s="7"/>
      <c r="F23" s="7"/>
      <c r="G23" s="8"/>
      <c r="H23" s="8"/>
      <c r="I23" s="8"/>
      <c r="J23" s="8"/>
      <c r="K23" s="8"/>
    </row>
    <row r="24" spans="1:11" ht="13.5">
      <c r="A24" s="6"/>
      <c r="B24" s="6"/>
      <c r="C24" s="7"/>
      <c r="D24" s="7"/>
      <c r="E24" s="7"/>
      <c r="F24" s="7"/>
      <c r="G24" s="8"/>
      <c r="H24" s="8"/>
      <c r="I24" s="8"/>
      <c r="J24" s="8"/>
      <c r="K24" s="8"/>
    </row>
    <row r="25" spans="1:11" ht="12.75">
      <c r="A25" t="s">
        <v>527</v>
      </c>
      <c r="C25" s="12" t="s">
        <v>528</v>
      </c>
      <c r="D25" s="12"/>
      <c r="E25" s="411" t="s">
        <v>566</v>
      </c>
      <c r="F25" s="418"/>
      <c r="G25" s="418"/>
      <c r="H25" s="12"/>
      <c r="I25" s="419">
        <f>kopt_I!$I$32</f>
        <v>0</v>
      </c>
      <c r="J25" s="419"/>
      <c r="K25" s="419"/>
    </row>
    <row r="26" spans="1:11" ht="12.75">
      <c r="A26" s="1" t="s">
        <v>532</v>
      </c>
      <c r="C26" s="408" t="s">
        <v>529</v>
      </c>
      <c r="D26" s="408"/>
      <c r="E26" s="408" t="s">
        <v>530</v>
      </c>
      <c r="F26" s="408"/>
      <c r="G26" s="408"/>
      <c r="H26" s="11"/>
      <c r="I26" s="408" t="s">
        <v>531</v>
      </c>
      <c r="J26" s="408"/>
      <c r="K26" s="408"/>
    </row>
    <row r="27" spans="2:11" ht="12.75">
      <c r="B27" s="3"/>
      <c r="C27" s="3"/>
      <c r="D27" s="3"/>
      <c r="E27" s="3"/>
      <c r="F27" s="3"/>
      <c r="G27" s="3"/>
      <c r="H27" s="3"/>
      <c r="I27" s="3"/>
      <c r="J27" s="3"/>
      <c r="K27" s="3"/>
    </row>
    <row r="28" spans="2:11" ht="12.75">
      <c r="B28" s="3"/>
      <c r="C28" s="3"/>
      <c r="D28" s="3"/>
      <c r="E28" s="411" t="s">
        <v>156</v>
      </c>
      <c r="F28" s="418"/>
      <c r="G28" s="418"/>
      <c r="H28" s="3"/>
      <c r="I28" s="3"/>
      <c r="J28" s="3"/>
      <c r="K28" s="3"/>
    </row>
    <row r="29" spans="1:11" ht="12.75">
      <c r="A29" t="s">
        <v>533</v>
      </c>
      <c r="C29" s="12" t="s">
        <v>528</v>
      </c>
      <c r="D29" s="12"/>
      <c r="E29" s="418"/>
      <c r="F29" s="418"/>
      <c r="G29" s="418"/>
      <c r="H29" s="12"/>
      <c r="I29" s="419">
        <f>kopt_I!$I$32</f>
        <v>0</v>
      </c>
      <c r="J29" s="419"/>
      <c r="K29" s="419"/>
    </row>
    <row r="30" spans="3:11" ht="12.75">
      <c r="C30" s="408" t="s">
        <v>529</v>
      </c>
      <c r="D30" s="408"/>
      <c r="E30" s="408" t="s">
        <v>530</v>
      </c>
      <c r="F30" s="408"/>
      <c r="G30" s="408"/>
      <c r="H30" s="11"/>
      <c r="I30" s="408" t="s">
        <v>531</v>
      </c>
      <c r="J30" s="408"/>
      <c r="K30" s="408"/>
    </row>
    <row r="31" spans="2:11" ht="12.75">
      <c r="B31" s="3"/>
      <c r="C31" s="3"/>
      <c r="D31" s="3"/>
      <c r="E31" s="3"/>
      <c r="F31" s="3"/>
      <c r="G31" s="3"/>
      <c r="H31" s="3"/>
      <c r="I31" s="3"/>
      <c r="J31" s="3"/>
      <c r="K31" s="3"/>
    </row>
  </sheetData>
  <sheetProtection/>
  <mergeCells count="43">
    <mergeCell ref="I25:K25"/>
    <mergeCell ref="A19:G19"/>
    <mergeCell ref="A18:B18"/>
    <mergeCell ref="H18:K18"/>
    <mergeCell ref="C18:G18"/>
    <mergeCell ref="E25:G25"/>
    <mergeCell ref="A21:G21"/>
    <mergeCell ref="H21:K21"/>
    <mergeCell ref="H20:K20"/>
    <mergeCell ref="A20:F20"/>
    <mergeCell ref="C15:G15"/>
    <mergeCell ref="H17:K17"/>
    <mergeCell ref="A15:B15"/>
    <mergeCell ref="A11:C11"/>
    <mergeCell ref="A16:B16"/>
    <mergeCell ref="C16:G16"/>
    <mergeCell ref="H16:K16"/>
    <mergeCell ref="E30:G30"/>
    <mergeCell ref="I30:K30"/>
    <mergeCell ref="C30:D30"/>
    <mergeCell ref="C26:D26"/>
    <mergeCell ref="E26:G26"/>
    <mergeCell ref="A10:C10"/>
    <mergeCell ref="A14:B14"/>
    <mergeCell ref="H15:K15"/>
    <mergeCell ref="A17:B17"/>
    <mergeCell ref="C17:G17"/>
    <mergeCell ref="H1:K1"/>
    <mergeCell ref="H2:K2"/>
    <mergeCell ref="H3:K3"/>
    <mergeCell ref="A7:K7"/>
    <mergeCell ref="A8:K8"/>
    <mergeCell ref="D9:K9"/>
    <mergeCell ref="I26:K26"/>
    <mergeCell ref="E28:G29"/>
    <mergeCell ref="I29:K29"/>
    <mergeCell ref="A9:C9"/>
    <mergeCell ref="H14:K14"/>
    <mergeCell ref="C14:G14"/>
    <mergeCell ref="G12:I12"/>
    <mergeCell ref="J12:K12"/>
    <mergeCell ref="D10:K10"/>
    <mergeCell ref="D11:K11"/>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7030A0"/>
  </sheetPr>
  <dimension ref="A1:Q43"/>
  <sheetViews>
    <sheetView zoomScaleSheetLayoutView="100" zoomScalePageLayoutView="0" workbookViewId="0" topLeftCell="A16">
      <selection activeCell="O8" sqref="N8:O8"/>
    </sheetView>
  </sheetViews>
  <sheetFormatPr defaultColWidth="9.140625" defaultRowHeight="12.75"/>
  <cols>
    <col min="1" max="1" width="7.28125" style="0" customWidth="1"/>
    <col min="2" max="2" width="8.8515625" style="0" customWidth="1"/>
    <col min="6" max="6" width="10.7109375" style="0" bestFit="1" customWidth="1"/>
    <col min="7" max="7" width="12.421875" style="0" customWidth="1"/>
    <col min="8" max="9" width="10.8515625" style="0" customWidth="1"/>
    <col min="10" max="10" width="11.57421875" style="0" customWidth="1"/>
    <col min="11" max="11" width="10.421875" style="0" customWidth="1"/>
  </cols>
  <sheetData>
    <row r="1" spans="1:13" s="238" customFormat="1" ht="23.25" customHeight="1">
      <c r="A1" s="464"/>
      <c r="B1" s="464"/>
      <c r="C1" s="464"/>
      <c r="D1" s="464"/>
      <c r="E1" s="464"/>
      <c r="F1" s="464"/>
      <c r="G1" s="464"/>
      <c r="H1" s="464"/>
      <c r="I1" s="464"/>
      <c r="J1" s="237"/>
      <c r="K1" s="237"/>
      <c r="L1" s="237"/>
      <c r="M1" s="237"/>
    </row>
    <row r="2" spans="1:13" s="238" customFormat="1" ht="21" customHeight="1">
      <c r="A2" s="464" t="s">
        <v>736</v>
      </c>
      <c r="B2" s="464"/>
      <c r="C2" s="464"/>
      <c r="D2" s="464"/>
      <c r="E2" s="464"/>
      <c r="F2" s="464"/>
      <c r="G2" s="464"/>
      <c r="H2" s="464"/>
      <c r="I2" s="464"/>
      <c r="J2" s="464"/>
      <c r="K2" s="464"/>
      <c r="L2" s="237"/>
      <c r="M2" s="237"/>
    </row>
    <row r="3" spans="1:13" s="238" customFormat="1" ht="18" thickBot="1">
      <c r="A3" s="239"/>
      <c r="B3" s="467" t="s">
        <v>737</v>
      </c>
      <c r="C3" s="467"/>
      <c r="D3" s="467"/>
      <c r="E3" s="467"/>
      <c r="F3" s="467"/>
      <c r="G3" s="467"/>
      <c r="H3" s="467"/>
      <c r="I3" s="467"/>
      <c r="J3" s="467"/>
      <c r="K3" s="239"/>
      <c r="L3" s="239"/>
      <c r="M3" s="239"/>
    </row>
    <row r="4" spans="1:13" s="238" customFormat="1" ht="12.75">
      <c r="A4" s="466" t="s">
        <v>161</v>
      </c>
      <c r="B4" s="466"/>
      <c r="C4" s="466"/>
      <c r="D4" s="466"/>
      <c r="E4" s="466"/>
      <c r="F4" s="466"/>
      <c r="G4" s="466"/>
      <c r="H4" s="466"/>
      <c r="I4" s="466"/>
      <c r="J4" s="466"/>
      <c r="K4" s="466"/>
      <c r="L4" s="466"/>
      <c r="M4" s="240"/>
    </row>
    <row r="5" spans="1:13" s="238" customFormat="1" ht="12.75">
      <c r="A5" s="471"/>
      <c r="B5" s="471"/>
      <c r="C5" s="471"/>
      <c r="D5" s="471"/>
      <c r="E5" s="471"/>
      <c r="F5" s="471"/>
      <c r="G5" s="471"/>
      <c r="H5" s="471"/>
      <c r="I5" s="471"/>
      <c r="J5" s="240"/>
      <c r="K5" s="240"/>
      <c r="L5" s="240"/>
      <c r="M5" s="240"/>
    </row>
    <row r="6" spans="1:13" s="238" customFormat="1" ht="16.5" customHeight="1">
      <c r="A6" s="465" t="s">
        <v>738</v>
      </c>
      <c r="B6" s="465"/>
      <c r="C6" s="470" t="s">
        <v>746</v>
      </c>
      <c r="D6" s="470"/>
      <c r="E6" s="470"/>
      <c r="F6" s="470"/>
      <c r="G6" s="470"/>
      <c r="H6" s="470"/>
      <c r="I6" s="470"/>
      <c r="J6" s="470"/>
      <c r="K6" s="470"/>
      <c r="L6" s="241"/>
      <c r="M6" s="241"/>
    </row>
    <row r="7" spans="1:13" s="238" customFormat="1" ht="16.5" customHeight="1">
      <c r="A7" s="455"/>
      <c r="B7" s="455"/>
      <c r="C7" s="470" t="s">
        <v>747</v>
      </c>
      <c r="D7" s="470"/>
      <c r="E7" s="470"/>
      <c r="F7" s="470"/>
      <c r="G7" s="470"/>
      <c r="H7" s="470"/>
      <c r="I7" s="470"/>
      <c r="J7" s="470"/>
      <c r="K7" s="470"/>
      <c r="L7" s="241"/>
      <c r="M7" s="241"/>
    </row>
    <row r="8" spans="1:13" s="238" customFormat="1" ht="16.5" customHeight="1">
      <c r="A8" s="465" t="s">
        <v>739</v>
      </c>
      <c r="B8" s="465"/>
      <c r="C8" s="469" t="s">
        <v>745</v>
      </c>
      <c r="D8" s="469"/>
      <c r="E8" s="469"/>
      <c r="F8" s="469"/>
      <c r="G8" s="469"/>
      <c r="H8" s="469"/>
      <c r="I8" s="469"/>
      <c r="J8" s="469"/>
      <c r="K8" s="469"/>
      <c r="L8" s="241"/>
      <c r="M8" s="241"/>
    </row>
    <row r="9" spans="1:13" s="238" customFormat="1" ht="16.5" customHeight="1">
      <c r="A9" s="465" t="s">
        <v>740</v>
      </c>
      <c r="B9" s="465"/>
      <c r="C9" s="469" t="s">
        <v>748</v>
      </c>
      <c r="D9" s="469"/>
      <c r="E9" s="469"/>
      <c r="F9" s="469"/>
      <c r="G9" s="469"/>
      <c r="H9" s="469"/>
      <c r="I9" s="469"/>
      <c r="J9" s="469"/>
      <c r="K9" s="469"/>
      <c r="L9" s="241"/>
      <c r="M9" s="241"/>
    </row>
    <row r="10" spans="1:14" s="243" customFormat="1" ht="16.5" customHeight="1">
      <c r="A10" s="468" t="s">
        <v>741</v>
      </c>
      <c r="B10" s="468"/>
      <c r="C10" s="470" t="s">
        <v>749</v>
      </c>
      <c r="D10" s="470"/>
      <c r="E10" s="470"/>
      <c r="F10" s="470"/>
      <c r="G10" s="470"/>
      <c r="H10" s="470"/>
      <c r="I10" s="470"/>
      <c r="J10" s="470"/>
      <c r="K10" s="470"/>
      <c r="L10" s="241"/>
      <c r="M10" s="241"/>
      <c r="N10" s="238"/>
    </row>
    <row r="11" spans="1:14" s="243" customFormat="1" ht="10.5" customHeight="1">
      <c r="A11" s="456"/>
      <c r="B11" s="456"/>
      <c r="C11" s="456"/>
      <c r="D11" s="456"/>
      <c r="E11" s="456"/>
      <c r="F11" s="456"/>
      <c r="G11" s="456"/>
      <c r="H11" s="456"/>
      <c r="I11" s="456"/>
      <c r="J11" s="456"/>
      <c r="K11" s="456"/>
      <c r="L11" s="241"/>
      <c r="M11" s="241"/>
      <c r="N11" s="238"/>
    </row>
    <row r="12" spans="1:14" s="243" customFormat="1" ht="16.5" customHeight="1">
      <c r="A12" s="461"/>
      <c r="B12" s="461"/>
      <c r="C12" s="461"/>
      <c r="D12" s="461"/>
      <c r="E12" s="461"/>
      <c r="F12" s="461"/>
      <c r="G12" s="454" t="s">
        <v>536</v>
      </c>
      <c r="H12" s="454"/>
      <c r="I12" s="454">
        <f>G31</f>
        <v>0</v>
      </c>
      <c r="J12" s="454"/>
      <c r="K12" s="246" t="s">
        <v>742</v>
      </c>
      <c r="L12" s="241"/>
      <c r="M12" s="241"/>
      <c r="N12" s="238"/>
    </row>
    <row r="13" spans="1:14" s="243" customFormat="1" ht="16.5" customHeight="1">
      <c r="A13" s="247"/>
      <c r="B13" s="247"/>
      <c r="C13" s="247"/>
      <c r="D13" s="247"/>
      <c r="E13" s="247"/>
      <c r="F13" s="247"/>
      <c r="G13" s="454" t="s">
        <v>537</v>
      </c>
      <c r="H13" s="454"/>
      <c r="I13" s="454">
        <f>K26</f>
        <v>0</v>
      </c>
      <c r="J13" s="454"/>
      <c r="K13" s="246" t="s">
        <v>743</v>
      </c>
      <c r="L13" s="241"/>
      <c r="M13" s="241"/>
      <c r="N13" s="238"/>
    </row>
    <row r="14" spans="1:13" s="243" customFormat="1" ht="16.5" customHeight="1">
      <c r="A14" s="461"/>
      <c r="B14" s="461"/>
      <c r="C14" s="461"/>
      <c r="D14" s="461"/>
      <c r="E14" s="461"/>
      <c r="F14" s="247"/>
      <c r="G14" s="247"/>
      <c r="H14" s="455" t="s">
        <v>535</v>
      </c>
      <c r="I14" s="455"/>
      <c r="J14" s="241"/>
      <c r="K14" s="241"/>
      <c r="L14" s="241"/>
      <c r="M14" s="241"/>
    </row>
    <row r="15" ht="13.5" thickBot="1"/>
    <row r="16" spans="1:11" s="236" customFormat="1" ht="22.5">
      <c r="A16" s="266" t="s">
        <v>538</v>
      </c>
      <c r="B16" s="267" t="s">
        <v>539</v>
      </c>
      <c r="C16" s="480" t="s">
        <v>540</v>
      </c>
      <c r="D16" s="481"/>
      <c r="E16" s="481"/>
      <c r="F16" s="482"/>
      <c r="G16" s="267" t="s">
        <v>735</v>
      </c>
      <c r="H16" s="267" t="s">
        <v>560</v>
      </c>
      <c r="I16" s="267" t="s">
        <v>561</v>
      </c>
      <c r="J16" s="267" t="s">
        <v>562</v>
      </c>
      <c r="K16" s="268" t="s">
        <v>541</v>
      </c>
    </row>
    <row r="17" spans="1:11" s="2" customFormat="1" ht="15.75" customHeight="1">
      <c r="A17" s="262">
        <v>1</v>
      </c>
      <c r="B17" s="263" t="s">
        <v>419</v>
      </c>
      <c r="C17" s="477" t="s">
        <v>760</v>
      </c>
      <c r="D17" s="478"/>
      <c r="E17" s="478"/>
      <c r="F17" s="479"/>
      <c r="G17" s="264"/>
      <c r="H17" s="264"/>
      <c r="I17" s="264"/>
      <c r="J17" s="264"/>
      <c r="K17" s="265"/>
    </row>
    <row r="18" spans="1:11" s="15" customFormat="1" ht="24.75" customHeight="1">
      <c r="A18" s="250">
        <v>2</v>
      </c>
      <c r="B18" s="192" t="s">
        <v>418</v>
      </c>
      <c r="C18" s="457" t="s">
        <v>759</v>
      </c>
      <c r="D18" s="458"/>
      <c r="E18" s="458"/>
      <c r="F18" s="459"/>
      <c r="G18" s="16"/>
      <c r="H18" s="17"/>
      <c r="I18" s="17"/>
      <c r="J18" s="17"/>
      <c r="K18" s="251"/>
    </row>
    <row r="19" spans="1:11" s="15" customFormat="1" ht="24.75" customHeight="1">
      <c r="A19" s="250">
        <v>3</v>
      </c>
      <c r="B19" s="192" t="s">
        <v>765</v>
      </c>
      <c r="C19" s="457" t="s">
        <v>775</v>
      </c>
      <c r="D19" s="458"/>
      <c r="E19" s="458"/>
      <c r="F19" s="459"/>
      <c r="G19" s="16"/>
      <c r="H19" s="17"/>
      <c r="I19" s="17"/>
      <c r="J19" s="17"/>
      <c r="K19" s="251"/>
    </row>
    <row r="20" spans="1:11" s="15" customFormat="1" ht="12.75">
      <c r="A20" s="250">
        <v>4</v>
      </c>
      <c r="B20" s="192" t="s">
        <v>766</v>
      </c>
      <c r="C20" s="457" t="s">
        <v>761</v>
      </c>
      <c r="D20" s="458"/>
      <c r="E20" s="458"/>
      <c r="F20" s="459"/>
      <c r="G20" s="16"/>
      <c r="H20" s="17"/>
      <c r="I20" s="17"/>
      <c r="J20" s="17"/>
      <c r="K20" s="251"/>
    </row>
    <row r="21" spans="1:11" s="15" customFormat="1" ht="12.75" customHeight="1">
      <c r="A21" s="250">
        <v>5</v>
      </c>
      <c r="B21" s="192" t="s">
        <v>767</v>
      </c>
      <c r="C21" s="457" t="s">
        <v>762</v>
      </c>
      <c r="D21" s="458"/>
      <c r="E21" s="458"/>
      <c r="F21" s="459"/>
      <c r="G21" s="16"/>
      <c r="H21" s="17"/>
      <c r="I21" s="17"/>
      <c r="J21" s="17"/>
      <c r="K21" s="251"/>
    </row>
    <row r="22" spans="1:11" s="15" customFormat="1" ht="12.75">
      <c r="A22" s="250">
        <v>6</v>
      </c>
      <c r="B22" s="192" t="s">
        <v>768</v>
      </c>
      <c r="C22" s="457" t="s">
        <v>784</v>
      </c>
      <c r="D22" s="458"/>
      <c r="E22" s="458"/>
      <c r="F22" s="459"/>
      <c r="G22" s="16"/>
      <c r="H22" s="17"/>
      <c r="I22" s="17"/>
      <c r="J22" s="17"/>
      <c r="K22" s="251"/>
    </row>
    <row r="23" spans="1:11" s="15" customFormat="1" ht="14.25" customHeight="1">
      <c r="A23" s="250">
        <v>7</v>
      </c>
      <c r="B23" s="192" t="s">
        <v>769</v>
      </c>
      <c r="C23" s="457" t="s">
        <v>763</v>
      </c>
      <c r="D23" s="458"/>
      <c r="E23" s="458"/>
      <c r="F23" s="459"/>
      <c r="G23" s="16"/>
      <c r="H23" s="17"/>
      <c r="I23" s="17"/>
      <c r="J23" s="17"/>
      <c r="K23" s="251"/>
    </row>
    <row r="24" spans="1:11" s="15" customFormat="1" ht="15.75" customHeight="1" thickBot="1">
      <c r="A24" s="258">
        <v>7</v>
      </c>
      <c r="B24" s="259" t="s">
        <v>770</v>
      </c>
      <c r="C24" s="474" t="s">
        <v>764</v>
      </c>
      <c r="D24" s="475"/>
      <c r="E24" s="475"/>
      <c r="F24" s="476"/>
      <c r="G24" s="260"/>
      <c r="H24" s="260"/>
      <c r="I24" s="260"/>
      <c r="J24" s="260"/>
      <c r="K24" s="261"/>
    </row>
    <row r="25" spans="1:11" s="9" customFormat="1" ht="15.75" customHeight="1" thickTop="1">
      <c r="A25" s="483" t="s">
        <v>526</v>
      </c>
      <c r="B25" s="484"/>
      <c r="C25" s="484"/>
      <c r="D25" s="484"/>
      <c r="E25" s="484"/>
      <c r="F25" s="484"/>
      <c r="G25" s="256">
        <f>SUM(G17:G24)</f>
        <v>0</v>
      </c>
      <c r="H25" s="256">
        <f>SUM(H17:H24)</f>
        <v>0</v>
      </c>
      <c r="I25" s="256">
        <f>SUM(I17:I24)</f>
        <v>0</v>
      </c>
      <c r="J25" s="256">
        <f>SUM(J17:J24)</f>
        <v>0</v>
      </c>
      <c r="K25" s="257">
        <f>SUM(K17:K24)</f>
        <v>0</v>
      </c>
    </row>
    <row r="26" spans="1:11" s="9" customFormat="1" ht="15.75" customHeight="1">
      <c r="A26" s="485" t="s">
        <v>522</v>
      </c>
      <c r="B26" s="486"/>
      <c r="C26" s="486"/>
      <c r="D26" s="486"/>
      <c r="E26" s="486"/>
      <c r="F26" s="19"/>
      <c r="G26" s="18"/>
      <c r="H26" s="18"/>
      <c r="I26" s="18"/>
      <c r="J26" s="18"/>
      <c r="K26" s="252"/>
    </row>
    <row r="27" spans="1:11" s="14" customFormat="1" ht="15.75" customHeight="1">
      <c r="A27" s="472" t="s">
        <v>523</v>
      </c>
      <c r="B27" s="473"/>
      <c r="C27" s="473"/>
      <c r="D27" s="473"/>
      <c r="E27" s="473"/>
      <c r="F27" s="235"/>
      <c r="G27" s="20"/>
      <c r="H27" s="20"/>
      <c r="I27" s="20"/>
      <c r="J27" s="20"/>
      <c r="K27" s="253"/>
    </row>
    <row r="28" spans="1:11" s="9" customFormat="1" ht="15.75" customHeight="1">
      <c r="A28" s="485" t="s">
        <v>524</v>
      </c>
      <c r="B28" s="486"/>
      <c r="C28" s="486"/>
      <c r="D28" s="486"/>
      <c r="E28" s="486"/>
      <c r="F28" s="19"/>
      <c r="G28" s="18"/>
      <c r="H28" s="18"/>
      <c r="I28" s="18"/>
      <c r="J28" s="18"/>
      <c r="K28" s="252"/>
    </row>
    <row r="29" spans="1:11" s="9" customFormat="1" ht="13.5">
      <c r="A29" s="485" t="s">
        <v>525</v>
      </c>
      <c r="B29" s="486"/>
      <c r="C29" s="486"/>
      <c r="D29" s="486"/>
      <c r="E29" s="486"/>
      <c r="F29" s="19">
        <v>0.2359</v>
      </c>
      <c r="G29" s="18"/>
      <c r="H29" s="18"/>
      <c r="I29" s="18"/>
      <c r="J29" s="18"/>
      <c r="K29" s="252"/>
    </row>
    <row r="30" spans="1:17" s="10" customFormat="1" ht="15.75" thickBot="1">
      <c r="A30" s="487" t="s">
        <v>526</v>
      </c>
      <c r="B30" s="488"/>
      <c r="C30" s="488"/>
      <c r="D30" s="488"/>
      <c r="E30" s="488"/>
      <c r="F30" s="488"/>
      <c r="G30" s="254"/>
      <c r="H30" s="254"/>
      <c r="I30" s="254"/>
      <c r="J30" s="254"/>
      <c r="K30" s="255"/>
      <c r="L30" s="107"/>
      <c r="M30" s="107"/>
      <c r="N30" s="107"/>
      <c r="O30" s="107"/>
      <c r="P30" s="107"/>
      <c r="Q30" s="107"/>
    </row>
    <row r="31" ht="37.5" customHeight="1"/>
    <row r="32" spans="1:13" s="238" customFormat="1" ht="12">
      <c r="A32" s="462" t="s">
        <v>527</v>
      </c>
      <c r="B32" s="455"/>
      <c r="C32" s="460"/>
      <c r="D32" s="460"/>
      <c r="E32" s="460"/>
      <c r="F32" s="460"/>
      <c r="G32" s="455"/>
      <c r="H32" s="455"/>
      <c r="I32" s="455"/>
      <c r="J32" s="455"/>
      <c r="K32" s="455"/>
      <c r="L32" s="461"/>
      <c r="M32" s="461"/>
    </row>
    <row r="33" spans="1:13" s="238" customFormat="1" ht="12">
      <c r="A33" s="462"/>
      <c r="B33" s="455"/>
      <c r="C33" s="463" t="s">
        <v>744</v>
      </c>
      <c r="D33" s="463"/>
      <c r="E33" s="463"/>
      <c r="F33" s="463"/>
      <c r="G33" s="455"/>
      <c r="H33" s="455"/>
      <c r="I33" s="455"/>
      <c r="J33" s="455"/>
      <c r="K33" s="455"/>
      <c r="L33" s="455"/>
      <c r="M33" s="455"/>
    </row>
    <row r="34" spans="1:13" s="238" customFormat="1" ht="12">
      <c r="A34" s="242"/>
      <c r="B34" s="242"/>
      <c r="C34" s="242"/>
      <c r="D34" s="242"/>
      <c r="E34" s="242"/>
      <c r="F34" s="242"/>
      <c r="G34" s="242"/>
      <c r="H34" s="242"/>
      <c r="I34" s="242"/>
      <c r="J34" s="242"/>
      <c r="K34" s="242"/>
      <c r="L34" s="242"/>
      <c r="M34" s="242"/>
    </row>
    <row r="35" spans="1:13" s="238" customFormat="1" ht="12">
      <c r="A35" s="455"/>
      <c r="B35" s="455"/>
      <c r="C35" s="242"/>
      <c r="D35" s="242"/>
      <c r="E35" s="455"/>
      <c r="F35" s="455"/>
      <c r="G35" s="455"/>
      <c r="H35" s="455"/>
      <c r="I35" s="455"/>
      <c r="J35" s="455"/>
      <c r="K35" s="455"/>
      <c r="L35" s="455"/>
      <c r="M35" s="455"/>
    </row>
    <row r="36" spans="1:13" s="238" customFormat="1" ht="12">
      <c r="A36" s="462" t="s">
        <v>533</v>
      </c>
      <c r="B36" s="455"/>
      <c r="C36" s="460"/>
      <c r="D36" s="460"/>
      <c r="E36" s="460"/>
      <c r="F36" s="460"/>
      <c r="G36" s="455"/>
      <c r="H36" s="455"/>
      <c r="I36" s="455"/>
      <c r="J36" s="455"/>
      <c r="K36" s="455"/>
      <c r="L36" s="461"/>
      <c r="M36" s="461"/>
    </row>
    <row r="37" spans="1:13" s="238" customFormat="1" ht="12">
      <c r="A37" s="462"/>
      <c r="B37" s="455"/>
      <c r="C37" s="463" t="s">
        <v>744</v>
      </c>
      <c r="D37" s="463"/>
      <c r="E37" s="463"/>
      <c r="F37" s="463"/>
      <c r="G37" s="455"/>
      <c r="H37" s="455"/>
      <c r="I37" s="455"/>
      <c r="J37" s="455"/>
      <c r="K37" s="455"/>
      <c r="L37" s="455"/>
      <c r="M37" s="455"/>
    </row>
    <row r="38" spans="1:13" s="238" customFormat="1" ht="13.5">
      <c r="A38" s="452"/>
      <c r="B38" s="453"/>
      <c r="C38" s="453"/>
      <c r="D38" s="453"/>
      <c r="E38" s="453"/>
      <c r="F38" s="453"/>
      <c r="G38" s="453"/>
      <c r="H38" s="453"/>
      <c r="I38" s="453"/>
      <c r="J38" s="453"/>
      <c r="K38" s="453"/>
      <c r="L38" s="453"/>
      <c r="M38" s="453"/>
    </row>
    <row r="39" spans="2:13" ht="12.75">
      <c r="B39" s="3"/>
      <c r="C39" s="3"/>
      <c r="D39" s="3"/>
      <c r="E39" s="3"/>
      <c r="F39" s="3"/>
      <c r="G39" s="3"/>
      <c r="H39" s="3"/>
      <c r="I39" s="3"/>
      <c r="J39" s="3"/>
      <c r="K39" s="3"/>
      <c r="L39" s="3"/>
      <c r="M39" s="3"/>
    </row>
    <row r="40" spans="1:11" s="13" customFormat="1" ht="15">
      <c r="A40" s="490"/>
      <c r="B40" s="490"/>
      <c r="C40" s="490"/>
      <c r="D40" s="490"/>
      <c r="E40" s="490"/>
      <c r="F40" s="490"/>
      <c r="G40" s="490"/>
      <c r="H40" s="490"/>
      <c r="I40" s="490"/>
      <c r="J40" s="490"/>
      <c r="K40" s="490"/>
    </row>
    <row r="41" s="13" customFormat="1" ht="15"/>
    <row r="42" s="13" customFormat="1" ht="15"/>
    <row r="43" spans="3:10" s="13" customFormat="1" ht="15">
      <c r="C43" s="489"/>
      <c r="D43" s="489"/>
      <c r="E43" s="489"/>
      <c r="F43" s="489"/>
      <c r="G43" s="489"/>
      <c r="H43" s="489"/>
      <c r="I43" s="489"/>
      <c r="J43" s="489"/>
    </row>
  </sheetData>
  <sheetProtection/>
  <mergeCells count="64">
    <mergeCell ref="A28:E28"/>
    <mergeCell ref="A26:E26"/>
    <mergeCell ref="G32:I32"/>
    <mergeCell ref="J32:K32"/>
    <mergeCell ref="A29:E29"/>
    <mergeCell ref="A30:F30"/>
    <mergeCell ref="C43:J43"/>
    <mergeCell ref="I40:K40"/>
    <mergeCell ref="A40:F40"/>
    <mergeCell ref="G40:H40"/>
    <mergeCell ref="A36:B36"/>
    <mergeCell ref="C21:F21"/>
    <mergeCell ref="C17:F17"/>
    <mergeCell ref="C22:F22"/>
    <mergeCell ref="C18:F18"/>
    <mergeCell ref="C16:F16"/>
    <mergeCell ref="A25:F25"/>
    <mergeCell ref="A5:I5"/>
    <mergeCell ref="A7:B7"/>
    <mergeCell ref="C6:K6"/>
    <mergeCell ref="C7:K7"/>
    <mergeCell ref="A27:E27"/>
    <mergeCell ref="A32:B32"/>
    <mergeCell ref="C32:F32"/>
    <mergeCell ref="C24:F24"/>
    <mergeCell ref="C23:F23"/>
    <mergeCell ref="C20:F20"/>
    <mergeCell ref="A8:B8"/>
    <mergeCell ref="A9:B9"/>
    <mergeCell ref="A10:B10"/>
    <mergeCell ref="C8:K8"/>
    <mergeCell ref="C9:K9"/>
    <mergeCell ref="C10:K10"/>
    <mergeCell ref="E35:M35"/>
    <mergeCell ref="A1:I1"/>
    <mergeCell ref="A6:B6"/>
    <mergeCell ref="A12:F12"/>
    <mergeCell ref="G12:H12"/>
    <mergeCell ref="A14:E14"/>
    <mergeCell ref="A2:K2"/>
    <mergeCell ref="A4:L4"/>
    <mergeCell ref="B3:J3"/>
    <mergeCell ref="G13:H13"/>
    <mergeCell ref="A37:B37"/>
    <mergeCell ref="C37:F37"/>
    <mergeCell ref="G37:K37"/>
    <mergeCell ref="L37:M37"/>
    <mergeCell ref="L32:M32"/>
    <mergeCell ref="A33:B33"/>
    <mergeCell ref="C33:F33"/>
    <mergeCell ref="G33:K33"/>
    <mergeCell ref="L33:M33"/>
    <mergeCell ref="A35:B35"/>
    <mergeCell ref="A38:M38"/>
    <mergeCell ref="I12:J12"/>
    <mergeCell ref="H14:I14"/>
    <mergeCell ref="A11:K11"/>
    <mergeCell ref="I13:J13"/>
    <mergeCell ref="C19:F19"/>
    <mergeCell ref="C36:F36"/>
    <mergeCell ref="G36:I36"/>
    <mergeCell ref="J36:K36"/>
    <mergeCell ref="L36:M36"/>
  </mergeCells>
  <printOptions horizontalCentered="1"/>
  <pageMargins left="0.7874015748031497" right="0"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27"/>
  </sheetPr>
  <dimension ref="A1:P119"/>
  <sheetViews>
    <sheetView view="pageBreakPreview" zoomScaleSheetLayoutView="100" zoomScalePageLayoutView="0" workbookViewId="0" topLeftCell="A1">
      <selection activeCell="H16" sqref="H16"/>
    </sheetView>
  </sheetViews>
  <sheetFormatPr defaultColWidth="9.28125" defaultRowHeight="12.75"/>
  <cols>
    <col min="1" max="1" width="5.140625" style="138" customWidth="1"/>
    <col min="2" max="2" width="9.28125" style="139" customWidth="1"/>
    <col min="3" max="3" width="37.57421875" style="140" customWidth="1"/>
    <col min="4" max="4" width="3.7109375" style="141" customWidth="1"/>
    <col min="5" max="5" width="6.00390625" style="141" customWidth="1"/>
    <col min="6" max="6" width="5.28125" style="139" customWidth="1"/>
    <col min="7" max="7" width="4.7109375" style="139" customWidth="1"/>
    <col min="8" max="8" width="7.28125" style="139" customWidth="1"/>
    <col min="9" max="9" width="7.57421875" style="139" customWidth="1"/>
    <col min="10" max="10" width="6.28125" style="139" customWidth="1"/>
    <col min="11" max="11" width="9.00390625" style="139" customWidth="1"/>
    <col min="12"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64" t="s">
        <v>750</v>
      </c>
      <c r="D1" s="464"/>
      <c r="E1" s="464"/>
      <c r="F1" s="464"/>
      <c r="G1" s="464"/>
      <c r="H1" s="464"/>
      <c r="I1" s="464"/>
      <c r="J1" s="464"/>
      <c r="K1" s="464"/>
      <c r="L1" s="464"/>
      <c r="M1" s="464"/>
      <c r="N1" s="464"/>
      <c r="O1" s="464"/>
    </row>
    <row r="2" spans="1:15" s="238" customFormat="1" ht="17.25">
      <c r="A2" s="239"/>
      <c r="B2" s="239"/>
      <c r="C2" s="491" t="s">
        <v>751</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12.75">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748</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13.5">
      <c r="A10" s="456"/>
      <c r="B10" s="456"/>
      <c r="C10" s="456"/>
      <c r="D10" s="456"/>
      <c r="E10" s="456"/>
      <c r="F10" s="456"/>
      <c r="G10" s="456"/>
      <c r="H10" s="456"/>
      <c r="I10" s="456"/>
      <c r="J10" s="456"/>
      <c r="K10" s="456"/>
      <c r="L10" s="241"/>
      <c r="M10" s="241"/>
      <c r="N10" s="238"/>
    </row>
    <row r="11" spans="1:16" s="243" customFormat="1" ht="12">
      <c r="A11" s="461"/>
      <c r="B11" s="461"/>
      <c r="C11" s="461"/>
      <c r="D11" s="461"/>
      <c r="E11" s="461"/>
      <c r="F11" s="461"/>
      <c r="G11" s="454"/>
      <c r="H11" s="454"/>
      <c r="I11" s="454"/>
      <c r="J11" s="454"/>
      <c r="K11" s="246"/>
      <c r="L11" s="454" t="s">
        <v>536</v>
      </c>
      <c r="M11" s="454"/>
      <c r="N11" s="454" t="e">
        <f>#REF!</f>
        <v>#REF!</v>
      </c>
      <c r="O11" s="454"/>
      <c r="P11" s="246" t="s">
        <v>742</v>
      </c>
    </row>
    <row r="12" spans="1:16" s="243" customFormat="1" ht="12">
      <c r="A12" s="247"/>
      <c r="B12" s="247"/>
      <c r="C12" s="247"/>
      <c r="D12" s="247"/>
      <c r="E12" s="247"/>
      <c r="F12" s="247"/>
      <c r="G12" s="454"/>
      <c r="H12" s="454"/>
      <c r="I12" s="454"/>
      <c r="J12" s="454"/>
      <c r="K12" s="246"/>
      <c r="L12" s="454" t="s">
        <v>537</v>
      </c>
      <c r="M12" s="454"/>
      <c r="N12" s="454">
        <f>P25</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125" customFormat="1" ht="9.75">
      <c r="A14" s="138"/>
      <c r="B14" s="288"/>
      <c r="C14" s="289"/>
      <c r="D14" s="141"/>
      <c r="E14" s="141"/>
      <c r="F14" s="288"/>
      <c r="G14" s="288"/>
      <c r="H14" s="288"/>
      <c r="I14" s="288"/>
      <c r="J14" s="288"/>
      <c r="K14" s="288"/>
      <c r="L14" s="288"/>
      <c r="M14" s="288"/>
      <c r="N14" s="288"/>
      <c r="O14" s="496"/>
      <c r="P14" s="496"/>
    </row>
    <row r="15" spans="1:16" s="193" customFormat="1" ht="9.75">
      <c r="A15" s="517" t="s">
        <v>512</v>
      </c>
      <c r="B15" s="521" t="s">
        <v>513</v>
      </c>
      <c r="C15" s="519" t="s">
        <v>514</v>
      </c>
      <c r="D15" s="509" t="s">
        <v>515</v>
      </c>
      <c r="E15" s="509" t="s">
        <v>516</v>
      </c>
      <c r="F15" s="511" t="s">
        <v>517</v>
      </c>
      <c r="G15" s="512"/>
      <c r="H15" s="512"/>
      <c r="I15" s="512"/>
      <c r="J15" s="512"/>
      <c r="K15" s="513"/>
      <c r="L15" s="523" t="s">
        <v>518</v>
      </c>
      <c r="M15" s="524"/>
      <c r="N15" s="524"/>
      <c r="O15" s="524"/>
      <c r="P15" s="525"/>
    </row>
    <row r="16" spans="1:16" s="249" customFormat="1" ht="82.5" customHeight="1">
      <c r="A16" s="518"/>
      <c r="B16" s="522"/>
      <c r="C16" s="520"/>
      <c r="D16" s="510"/>
      <c r="E16" s="510"/>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514" t="s">
        <v>400</v>
      </c>
      <c r="B17" s="515"/>
      <c r="C17" s="515"/>
      <c r="D17" s="515"/>
      <c r="E17" s="515"/>
      <c r="F17" s="515"/>
      <c r="G17" s="515"/>
      <c r="H17" s="515"/>
      <c r="I17" s="515"/>
      <c r="J17" s="515"/>
      <c r="K17" s="515"/>
      <c r="L17" s="515"/>
      <c r="M17" s="515"/>
      <c r="N17" s="515"/>
      <c r="O17" s="515"/>
      <c r="P17" s="516"/>
    </row>
    <row r="18" spans="1:16" ht="12.75">
      <c r="A18" s="497" t="s">
        <v>423</v>
      </c>
      <c r="B18" s="498"/>
      <c r="C18" s="498"/>
      <c r="D18" s="498"/>
      <c r="E18" s="498"/>
      <c r="F18" s="498"/>
      <c r="G18" s="498"/>
      <c r="H18" s="498"/>
      <c r="I18" s="498"/>
      <c r="J18" s="498"/>
      <c r="K18" s="498"/>
      <c r="L18" s="498"/>
      <c r="M18" s="498"/>
      <c r="N18" s="498"/>
      <c r="O18" s="498"/>
      <c r="P18" s="499"/>
    </row>
    <row r="19" spans="1:16" s="149" customFormat="1" ht="9.75">
      <c r="A19" s="271">
        <v>1</v>
      </c>
      <c r="B19" s="146" t="s">
        <v>552</v>
      </c>
      <c r="C19" s="147" t="s">
        <v>585</v>
      </c>
      <c r="D19" s="74" t="s">
        <v>555</v>
      </c>
      <c r="E19" s="148">
        <v>34</v>
      </c>
      <c r="F19" s="75"/>
      <c r="G19" s="74"/>
      <c r="H19" s="74"/>
      <c r="I19" s="74"/>
      <c r="J19" s="74"/>
      <c r="K19" s="74"/>
      <c r="L19" s="74"/>
      <c r="M19" s="74"/>
      <c r="N19" s="74"/>
      <c r="O19" s="74"/>
      <c r="P19" s="272"/>
    </row>
    <row r="20" spans="1:16" s="149" customFormat="1" ht="9.75">
      <c r="A20" s="271">
        <v>2</v>
      </c>
      <c r="B20" s="146" t="s">
        <v>552</v>
      </c>
      <c r="C20" s="147" t="s">
        <v>586</v>
      </c>
      <c r="D20" s="74" t="s">
        <v>556</v>
      </c>
      <c r="E20" s="148">
        <v>2</v>
      </c>
      <c r="F20" s="75"/>
      <c r="G20" s="74"/>
      <c r="H20" s="74"/>
      <c r="I20" s="74"/>
      <c r="J20" s="74"/>
      <c r="K20" s="74"/>
      <c r="L20" s="74"/>
      <c r="M20" s="74"/>
      <c r="N20" s="74"/>
      <c r="O20" s="74"/>
      <c r="P20" s="272"/>
    </row>
    <row r="21" spans="1:16" s="149" customFormat="1" ht="20.25">
      <c r="A21" s="271">
        <v>3</v>
      </c>
      <c r="B21" s="146" t="s">
        <v>552</v>
      </c>
      <c r="C21" s="147" t="s">
        <v>164</v>
      </c>
      <c r="D21" s="74" t="s">
        <v>556</v>
      </c>
      <c r="E21" s="148">
        <v>4</v>
      </c>
      <c r="F21" s="75"/>
      <c r="G21" s="74"/>
      <c r="H21" s="74"/>
      <c r="I21" s="74"/>
      <c r="J21" s="74"/>
      <c r="K21" s="74"/>
      <c r="L21" s="74"/>
      <c r="M21" s="74"/>
      <c r="N21" s="74"/>
      <c r="O21" s="74"/>
      <c r="P21" s="272"/>
    </row>
    <row r="22" spans="1:16" s="149" customFormat="1" ht="20.25">
      <c r="A22" s="271">
        <v>4</v>
      </c>
      <c r="B22" s="146" t="s">
        <v>552</v>
      </c>
      <c r="C22" s="147" t="s">
        <v>587</v>
      </c>
      <c r="D22" s="74" t="s">
        <v>556</v>
      </c>
      <c r="E22" s="148">
        <v>2</v>
      </c>
      <c r="F22" s="75"/>
      <c r="G22" s="74"/>
      <c r="H22" s="74"/>
      <c r="I22" s="74"/>
      <c r="J22" s="74"/>
      <c r="K22" s="74"/>
      <c r="L22" s="74"/>
      <c r="M22" s="74"/>
      <c r="N22" s="74"/>
      <c r="O22" s="74"/>
      <c r="P22" s="272"/>
    </row>
    <row r="23" spans="1:16" s="149" customFormat="1" ht="9.75">
      <c r="A23" s="271">
        <v>5</v>
      </c>
      <c r="B23" s="146" t="s">
        <v>552</v>
      </c>
      <c r="C23" s="147" t="s">
        <v>588</v>
      </c>
      <c r="D23" s="74" t="s">
        <v>554</v>
      </c>
      <c r="E23" s="148">
        <v>2</v>
      </c>
      <c r="F23" s="75"/>
      <c r="G23" s="74"/>
      <c r="H23" s="74"/>
      <c r="I23" s="74"/>
      <c r="J23" s="74"/>
      <c r="K23" s="74"/>
      <c r="L23" s="74"/>
      <c r="M23" s="74"/>
      <c r="N23" s="74"/>
      <c r="O23" s="74"/>
      <c r="P23" s="272"/>
    </row>
    <row r="24" spans="1:16" s="149" customFormat="1" ht="20.25">
      <c r="A24" s="271">
        <v>6</v>
      </c>
      <c r="B24" s="146" t="s">
        <v>552</v>
      </c>
      <c r="C24" s="147" t="s">
        <v>117</v>
      </c>
      <c r="D24" s="74" t="s">
        <v>555</v>
      </c>
      <c r="E24" s="148">
        <v>200</v>
      </c>
      <c r="F24" s="75"/>
      <c r="G24" s="74"/>
      <c r="H24" s="74"/>
      <c r="I24" s="74"/>
      <c r="J24" s="74"/>
      <c r="K24" s="74"/>
      <c r="L24" s="74"/>
      <c r="M24" s="74"/>
      <c r="N24" s="74"/>
      <c r="O24" s="74"/>
      <c r="P24" s="272"/>
    </row>
    <row r="25" spans="1:16" s="149" customFormat="1" ht="20.25">
      <c r="A25" s="271">
        <v>7</v>
      </c>
      <c r="B25" s="146" t="s">
        <v>552</v>
      </c>
      <c r="C25" s="147" t="s">
        <v>589</v>
      </c>
      <c r="D25" s="74" t="s">
        <v>556</v>
      </c>
      <c r="E25" s="148">
        <v>9</v>
      </c>
      <c r="F25" s="75"/>
      <c r="G25" s="74"/>
      <c r="H25" s="74"/>
      <c r="I25" s="74"/>
      <c r="J25" s="74"/>
      <c r="K25" s="74"/>
      <c r="L25" s="74"/>
      <c r="M25" s="74"/>
      <c r="N25" s="74"/>
      <c r="O25" s="74"/>
      <c r="P25" s="272"/>
    </row>
    <row r="26" spans="1:16" s="149" customFormat="1" ht="9.75">
      <c r="A26" s="271">
        <v>8</v>
      </c>
      <c r="B26" s="146" t="s">
        <v>552</v>
      </c>
      <c r="C26" s="147" t="s">
        <v>590</v>
      </c>
      <c r="D26" s="74" t="s">
        <v>556</v>
      </c>
      <c r="E26" s="148">
        <v>1</v>
      </c>
      <c r="F26" s="75"/>
      <c r="G26" s="74"/>
      <c r="H26" s="74"/>
      <c r="I26" s="74"/>
      <c r="J26" s="74"/>
      <c r="K26" s="74"/>
      <c r="L26" s="74"/>
      <c r="M26" s="74"/>
      <c r="N26" s="74"/>
      <c r="O26" s="74"/>
      <c r="P26" s="272"/>
    </row>
    <row r="27" spans="1:16" s="149" customFormat="1" ht="9.75">
      <c r="A27" s="271">
        <v>9</v>
      </c>
      <c r="B27" s="146" t="s">
        <v>552</v>
      </c>
      <c r="C27" s="147" t="s">
        <v>565</v>
      </c>
      <c r="D27" s="74" t="s">
        <v>554</v>
      </c>
      <c r="E27" s="148">
        <v>1</v>
      </c>
      <c r="F27" s="75"/>
      <c r="G27" s="74"/>
      <c r="H27" s="74"/>
      <c r="I27" s="74"/>
      <c r="J27" s="74"/>
      <c r="K27" s="74"/>
      <c r="L27" s="74"/>
      <c r="M27" s="74"/>
      <c r="N27" s="74"/>
      <c r="O27" s="74"/>
      <c r="P27" s="272"/>
    </row>
    <row r="28" spans="1:16" s="149" customFormat="1" ht="9.75">
      <c r="A28" s="271">
        <v>10</v>
      </c>
      <c r="B28" s="146" t="s">
        <v>552</v>
      </c>
      <c r="C28" s="147" t="s">
        <v>591</v>
      </c>
      <c r="D28" s="74" t="s">
        <v>556</v>
      </c>
      <c r="E28" s="148">
        <v>2</v>
      </c>
      <c r="F28" s="75"/>
      <c r="G28" s="74"/>
      <c r="H28" s="74"/>
      <c r="I28" s="74"/>
      <c r="J28" s="74"/>
      <c r="K28" s="74"/>
      <c r="L28" s="74"/>
      <c r="M28" s="74"/>
      <c r="N28" s="74"/>
      <c r="O28" s="74"/>
      <c r="P28" s="272"/>
    </row>
    <row r="29" spans="1:16" s="149" customFormat="1" ht="10.5" thickBot="1">
      <c r="A29" s="276">
        <v>12</v>
      </c>
      <c r="B29" s="277" t="s">
        <v>552</v>
      </c>
      <c r="C29" s="278" t="s">
        <v>165</v>
      </c>
      <c r="D29" s="279" t="s">
        <v>556</v>
      </c>
      <c r="E29" s="280">
        <v>1</v>
      </c>
      <c r="F29" s="281"/>
      <c r="G29" s="279"/>
      <c r="H29" s="279"/>
      <c r="I29" s="279"/>
      <c r="J29" s="279"/>
      <c r="K29" s="279"/>
      <c r="L29" s="279"/>
      <c r="M29" s="279"/>
      <c r="N29" s="279"/>
      <c r="O29" s="279"/>
      <c r="P29" s="282"/>
    </row>
    <row r="30" spans="1:16" ht="13.5" thickTop="1">
      <c r="A30" s="500" t="s">
        <v>779</v>
      </c>
      <c r="B30" s="501"/>
      <c r="C30" s="501"/>
      <c r="D30" s="502"/>
      <c r="E30" s="502"/>
      <c r="F30" s="501"/>
      <c r="G30" s="501"/>
      <c r="H30" s="501"/>
      <c r="I30" s="501"/>
      <c r="J30" s="501"/>
      <c r="K30" s="501"/>
      <c r="L30" s="126"/>
      <c r="M30" s="126">
        <f>SUM(M19:M29)</f>
        <v>0</v>
      </c>
      <c r="N30" s="126">
        <f>SUM(N19:N29)</f>
        <v>0</v>
      </c>
      <c r="O30" s="126">
        <f>SUM(O19:O29)</f>
        <v>0</v>
      </c>
      <c r="P30" s="126">
        <f>SUM(P19:P29)</f>
        <v>0</v>
      </c>
    </row>
    <row r="31" spans="1:16" ht="13.5" thickBot="1">
      <c r="A31" s="503" t="s">
        <v>521</v>
      </c>
      <c r="B31" s="504"/>
      <c r="C31" s="504"/>
      <c r="D31" s="505"/>
      <c r="E31" s="505"/>
      <c r="F31" s="504"/>
      <c r="G31" s="504"/>
      <c r="H31" s="504"/>
      <c r="I31" s="504"/>
      <c r="J31" s="504"/>
      <c r="K31" s="504"/>
      <c r="L31" s="285"/>
      <c r="M31" s="286">
        <v>0</v>
      </c>
      <c r="N31" s="286">
        <f>ROUND(N30*L31,5)</f>
        <v>0</v>
      </c>
      <c r="O31" s="286">
        <v>0</v>
      </c>
      <c r="P31" s="287">
        <f>SUM(M31:O31)</f>
        <v>0</v>
      </c>
    </row>
    <row r="32" spans="1:16" ht="13.5" thickTop="1">
      <c r="A32" s="506" t="s">
        <v>754</v>
      </c>
      <c r="B32" s="507"/>
      <c r="C32" s="507"/>
      <c r="D32" s="508"/>
      <c r="E32" s="508"/>
      <c r="F32" s="507"/>
      <c r="G32" s="507"/>
      <c r="H32" s="507"/>
      <c r="I32" s="507"/>
      <c r="J32" s="507"/>
      <c r="K32" s="507"/>
      <c r="L32" s="507"/>
      <c r="M32" s="283">
        <f>SUM(M30:M31)</f>
        <v>0</v>
      </c>
      <c r="N32" s="283">
        <f>SUM(N30:N31)</f>
        <v>0</v>
      </c>
      <c r="O32" s="283">
        <f>SUM(O30:O31)</f>
        <v>0</v>
      </c>
      <c r="P32" s="284">
        <f>SUM(P30:P31)</f>
        <v>0</v>
      </c>
    </row>
    <row r="34" spans="1:13" s="238" customFormat="1" ht="12">
      <c r="A34" s="462" t="s">
        <v>527</v>
      </c>
      <c r="B34" s="455"/>
      <c r="C34" s="460"/>
      <c r="D34" s="460"/>
      <c r="E34" s="460"/>
      <c r="F34" s="460"/>
      <c r="G34" s="455"/>
      <c r="H34" s="455"/>
      <c r="I34" s="455"/>
      <c r="J34" s="455"/>
      <c r="K34" s="455"/>
      <c r="L34" s="461"/>
      <c r="M34" s="461"/>
    </row>
    <row r="35" spans="1:13" s="238" customFormat="1" ht="12">
      <c r="A35" s="462"/>
      <c r="B35" s="455"/>
      <c r="C35" s="463" t="s">
        <v>744</v>
      </c>
      <c r="D35" s="463"/>
      <c r="E35" s="463"/>
      <c r="F35" s="463"/>
      <c r="G35" s="455"/>
      <c r="H35" s="455"/>
      <c r="I35" s="455"/>
      <c r="J35" s="455"/>
      <c r="K35" s="455"/>
      <c r="L35" s="455"/>
      <c r="M35" s="455"/>
    </row>
    <row r="36" spans="1:13" s="238" customFormat="1" ht="12">
      <c r="A36" s="242"/>
      <c r="B36" s="242"/>
      <c r="C36" s="242"/>
      <c r="D36" s="242"/>
      <c r="E36" s="242"/>
      <c r="F36" s="242"/>
      <c r="G36" s="242"/>
      <c r="H36" s="242"/>
      <c r="I36" s="242"/>
      <c r="J36" s="242"/>
      <c r="K36" s="242"/>
      <c r="L36" s="242"/>
      <c r="M36" s="242"/>
    </row>
    <row r="37" spans="1:13" s="238" customFormat="1" ht="12">
      <c r="A37" s="455"/>
      <c r="B37" s="455"/>
      <c r="C37" s="242"/>
      <c r="D37" s="242"/>
      <c r="E37" s="455"/>
      <c r="F37" s="455"/>
      <c r="G37" s="455"/>
      <c r="H37" s="455"/>
      <c r="I37" s="455"/>
      <c r="J37" s="455"/>
      <c r="K37" s="455"/>
      <c r="L37" s="455"/>
      <c r="M37" s="455"/>
    </row>
    <row r="38" spans="1:13" s="238" customFormat="1" ht="12">
      <c r="A38" s="462" t="s">
        <v>533</v>
      </c>
      <c r="B38" s="455"/>
      <c r="C38" s="460"/>
      <c r="D38" s="460"/>
      <c r="E38" s="460"/>
      <c r="F38" s="460"/>
      <c r="G38" s="455"/>
      <c r="H38" s="455"/>
      <c r="I38" s="455"/>
      <c r="J38" s="455"/>
      <c r="K38" s="455"/>
      <c r="L38" s="461"/>
      <c r="M38" s="461"/>
    </row>
    <row r="39" spans="1:13" s="238" customFormat="1" ht="12">
      <c r="A39" s="462"/>
      <c r="B39" s="455"/>
      <c r="C39" s="463" t="s">
        <v>744</v>
      </c>
      <c r="D39" s="463"/>
      <c r="E39" s="463"/>
      <c r="F39" s="463"/>
      <c r="G39" s="455"/>
      <c r="H39" s="455"/>
      <c r="I39" s="455"/>
      <c r="J39" s="455"/>
      <c r="K39" s="455"/>
      <c r="L39" s="455"/>
      <c r="M39" s="455"/>
    </row>
    <row r="119" ht="12.75">
      <c r="B119" s="139" t="s">
        <v>399</v>
      </c>
    </row>
  </sheetData>
  <sheetProtection/>
  <mergeCells count="60">
    <mergeCell ref="O14:P14"/>
    <mergeCell ref="A18:P18"/>
    <mergeCell ref="A30:K30"/>
    <mergeCell ref="A31:K31"/>
    <mergeCell ref="A32:L32"/>
    <mergeCell ref="E15:E16"/>
    <mergeCell ref="F15:K15"/>
    <mergeCell ref="A17:P17"/>
    <mergeCell ref="A15:A16"/>
    <mergeCell ref="C15:C16"/>
    <mergeCell ref="A39:B39"/>
    <mergeCell ref="C39:F39"/>
    <mergeCell ref="G39:K39"/>
    <mergeCell ref="L39:M39"/>
    <mergeCell ref="A9:B9"/>
    <mergeCell ref="A6:B6"/>
    <mergeCell ref="A7:B7"/>
    <mergeCell ref="D15:D16"/>
    <mergeCell ref="B15:B16"/>
    <mergeCell ref="L15:P15"/>
    <mergeCell ref="A37:B37"/>
    <mergeCell ref="E37:M37"/>
    <mergeCell ref="A38:B38"/>
    <mergeCell ref="C38:F38"/>
    <mergeCell ref="G38:I38"/>
    <mergeCell ref="J38:K38"/>
    <mergeCell ref="L38:M38"/>
    <mergeCell ref="L34:M34"/>
    <mergeCell ref="A35:B35"/>
    <mergeCell ref="C35:F35"/>
    <mergeCell ref="G35:K35"/>
    <mergeCell ref="L35:M35"/>
    <mergeCell ref="A13:E13"/>
    <mergeCell ref="H13:I13"/>
    <mergeCell ref="A34:B34"/>
    <mergeCell ref="C34:F34"/>
    <mergeCell ref="G34:I34"/>
    <mergeCell ref="J34:K34"/>
    <mergeCell ref="A4:I4"/>
    <mergeCell ref="A5:B5"/>
    <mergeCell ref="G12:H12"/>
    <mergeCell ref="I12:J12"/>
    <mergeCell ref="C9:O9"/>
    <mergeCell ref="L11:M11"/>
    <mergeCell ref="N11:O11"/>
    <mergeCell ref="A8:B8"/>
    <mergeCell ref="A10:K10"/>
    <mergeCell ref="A11:F11"/>
    <mergeCell ref="G11:H11"/>
    <mergeCell ref="I11:J11"/>
    <mergeCell ref="L12:M12"/>
    <mergeCell ref="N12:O12"/>
    <mergeCell ref="M13:N13"/>
    <mergeCell ref="C3:O3"/>
    <mergeCell ref="C2:O2"/>
    <mergeCell ref="C1:O1"/>
    <mergeCell ref="C7:O7"/>
    <mergeCell ref="C6:O6"/>
    <mergeCell ref="C5:O5"/>
    <mergeCell ref="C8:O8"/>
  </mergeCells>
  <printOptions horizontalCentered="1"/>
  <pageMargins left="0" right="0" top="0.3937007874015748" bottom="0.2362204724409449" header="0.31496062992125984" footer="0.3149606299212598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indexed="27"/>
  </sheetPr>
  <dimension ref="A1:Q517"/>
  <sheetViews>
    <sheetView view="pageBreakPreview" zoomScale="98" zoomScaleNormal="85" zoomScaleSheetLayoutView="98" zoomScalePageLayoutView="0" workbookViewId="0" topLeftCell="A1">
      <selection activeCell="A438" sqref="A438:IV443"/>
    </sheetView>
  </sheetViews>
  <sheetFormatPr defaultColWidth="9.28125" defaultRowHeight="12.75"/>
  <cols>
    <col min="1" max="1" width="5.00390625" style="47" customWidth="1"/>
    <col min="2" max="2" width="7.7109375" style="46" customWidth="1"/>
    <col min="3" max="3" width="35.28125" style="45" customWidth="1"/>
    <col min="4" max="4" width="3.7109375" style="44" customWidth="1"/>
    <col min="5" max="5" width="6.00390625" style="44" customWidth="1"/>
    <col min="6" max="6" width="6.421875" style="46" customWidth="1"/>
    <col min="7" max="7" width="5.28125" style="46" customWidth="1"/>
    <col min="8" max="8" width="7.28125" style="46" customWidth="1"/>
    <col min="9" max="9" width="7.57421875" style="46" customWidth="1"/>
    <col min="10" max="10" width="7.140625" style="46" customWidth="1"/>
    <col min="11" max="11" width="8.140625" style="46" customWidth="1"/>
    <col min="12" max="16" width="9.8515625" style="46" customWidth="1"/>
    <col min="17" max="16384" width="9.28125" style="59" customWidth="1"/>
  </cols>
  <sheetData>
    <row r="1" spans="1:15" s="238" customFormat="1" ht="23.25" customHeight="1">
      <c r="A1" s="245"/>
      <c r="B1" s="245"/>
      <c r="C1" s="464" t="s">
        <v>752</v>
      </c>
      <c r="D1" s="464"/>
      <c r="E1" s="464"/>
      <c r="F1" s="464"/>
      <c r="G1" s="464"/>
      <c r="H1" s="464"/>
      <c r="I1" s="464"/>
      <c r="J1" s="464"/>
      <c r="K1" s="464"/>
      <c r="L1" s="464"/>
      <c r="M1" s="464"/>
      <c r="N1" s="464"/>
      <c r="O1" s="464"/>
    </row>
    <row r="2" spans="1:15" s="238" customFormat="1" ht="17.25">
      <c r="A2" s="239"/>
      <c r="B2" s="239"/>
      <c r="C2" s="491" t="s">
        <v>758</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12.75">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13.5">
      <c r="A10" s="456"/>
      <c r="B10" s="456"/>
      <c r="C10" s="456"/>
      <c r="D10" s="456"/>
      <c r="E10" s="456"/>
      <c r="F10" s="456"/>
      <c r="G10" s="456"/>
      <c r="H10" s="456"/>
      <c r="I10" s="456"/>
      <c r="J10" s="456"/>
      <c r="K10" s="456"/>
      <c r="L10" s="241"/>
      <c r="M10" s="241"/>
      <c r="N10" s="238"/>
    </row>
    <row r="11" spans="1:16" s="243" customFormat="1" ht="12">
      <c r="A11" s="461"/>
      <c r="B11" s="461"/>
      <c r="C11" s="461"/>
      <c r="D11" s="461"/>
      <c r="E11" s="461"/>
      <c r="F11" s="461"/>
      <c r="G11" s="454"/>
      <c r="H11" s="454"/>
      <c r="I11" s="454"/>
      <c r="J11" s="454"/>
      <c r="K11" s="246"/>
      <c r="L11" s="454" t="s">
        <v>536</v>
      </c>
      <c r="M11" s="454"/>
      <c r="N11" s="454">
        <f>L30</f>
        <v>0</v>
      </c>
      <c r="O11" s="454"/>
      <c r="P11" s="246" t="s">
        <v>742</v>
      </c>
    </row>
    <row r="12" spans="1:16" s="243" customFormat="1" ht="12">
      <c r="A12" s="247"/>
      <c r="B12" s="247"/>
      <c r="C12" s="247"/>
      <c r="D12" s="247"/>
      <c r="E12" s="247"/>
      <c r="F12" s="247"/>
      <c r="G12" s="454"/>
      <c r="H12" s="454"/>
      <c r="I12" s="454"/>
      <c r="J12" s="454"/>
      <c r="K12" s="246"/>
      <c r="L12" s="454" t="s">
        <v>537</v>
      </c>
      <c r="M12" s="454"/>
      <c r="N12" s="454">
        <f>P25</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58" customFormat="1" ht="7.5" customHeight="1">
      <c r="A14" s="54"/>
      <c r="B14" s="61"/>
      <c r="C14" s="53"/>
      <c r="D14" s="52"/>
      <c r="E14" s="52"/>
      <c r="F14" s="61"/>
      <c r="G14" s="61"/>
      <c r="H14" s="61"/>
      <c r="I14" s="61"/>
      <c r="J14" s="61"/>
      <c r="K14" s="61"/>
      <c r="L14" s="61"/>
      <c r="M14" s="61"/>
      <c r="N14" s="61"/>
      <c r="O14" s="528"/>
      <c r="P14" s="528"/>
    </row>
    <row r="15" spans="1:16" s="58" customFormat="1" ht="13.5">
      <c r="A15" s="293"/>
      <c r="B15" s="294"/>
      <c r="C15" s="295"/>
      <c r="D15" s="296"/>
      <c r="E15" s="296"/>
      <c r="F15" s="294"/>
      <c r="G15" s="294"/>
      <c r="H15" s="294"/>
      <c r="I15" s="294"/>
      <c r="J15" s="294"/>
      <c r="K15" s="294"/>
      <c r="L15" s="294"/>
      <c r="M15" s="294"/>
      <c r="N15" s="294"/>
      <c r="O15" s="531"/>
      <c r="P15" s="531"/>
    </row>
    <row r="16" spans="1:16" s="291" customFormat="1" ht="15.75" customHeight="1">
      <c r="A16" s="532" t="s">
        <v>512</v>
      </c>
      <c r="B16" s="534" t="s">
        <v>513</v>
      </c>
      <c r="C16" s="529" t="s">
        <v>514</v>
      </c>
      <c r="D16" s="526" t="s">
        <v>515</v>
      </c>
      <c r="E16" s="526" t="s">
        <v>516</v>
      </c>
      <c r="F16" s="536" t="s">
        <v>517</v>
      </c>
      <c r="G16" s="536"/>
      <c r="H16" s="536"/>
      <c r="I16" s="536"/>
      <c r="J16" s="536"/>
      <c r="K16" s="536"/>
      <c r="L16" s="529" t="s">
        <v>518</v>
      </c>
      <c r="M16" s="529"/>
      <c r="N16" s="529"/>
      <c r="O16" s="529"/>
      <c r="P16" s="537"/>
    </row>
    <row r="17" spans="1:16" s="292" customFormat="1" ht="85.5" customHeight="1">
      <c r="A17" s="533"/>
      <c r="B17" s="535"/>
      <c r="C17" s="530"/>
      <c r="D17" s="527"/>
      <c r="E17" s="527"/>
      <c r="F17" s="290" t="s">
        <v>519</v>
      </c>
      <c r="G17" s="290" t="s">
        <v>155</v>
      </c>
      <c r="H17" s="290" t="s">
        <v>567</v>
      </c>
      <c r="I17" s="290" t="s">
        <v>568</v>
      </c>
      <c r="J17" s="290" t="s">
        <v>569</v>
      </c>
      <c r="K17" s="290" t="s">
        <v>570</v>
      </c>
      <c r="L17" s="290" t="s">
        <v>520</v>
      </c>
      <c r="M17" s="290" t="s">
        <v>567</v>
      </c>
      <c r="N17" s="290" t="s">
        <v>568</v>
      </c>
      <c r="O17" s="290" t="s">
        <v>569</v>
      </c>
      <c r="P17" s="298" t="s">
        <v>571</v>
      </c>
    </row>
    <row r="18" spans="1:16" ht="15" customHeight="1">
      <c r="A18" s="541" t="s">
        <v>179</v>
      </c>
      <c r="B18" s="542"/>
      <c r="C18" s="542"/>
      <c r="D18" s="542"/>
      <c r="E18" s="542"/>
      <c r="F18" s="542"/>
      <c r="G18" s="542"/>
      <c r="H18" s="542"/>
      <c r="I18" s="542"/>
      <c r="J18" s="542"/>
      <c r="K18" s="542"/>
      <c r="L18" s="542"/>
      <c r="M18" s="542"/>
      <c r="N18" s="542"/>
      <c r="O18" s="542"/>
      <c r="P18" s="543"/>
    </row>
    <row r="19" spans="1:16" s="58" customFormat="1" ht="12" customHeight="1">
      <c r="A19" s="299" t="s">
        <v>573</v>
      </c>
      <c r="B19" s="51" t="s">
        <v>552</v>
      </c>
      <c r="C19" s="67" t="s">
        <v>180</v>
      </c>
      <c r="D19" s="56" t="s">
        <v>556</v>
      </c>
      <c r="E19" s="56">
        <v>9</v>
      </c>
      <c r="F19" s="57"/>
      <c r="G19" s="56"/>
      <c r="H19" s="56"/>
      <c r="I19" s="56"/>
      <c r="J19" s="56"/>
      <c r="K19" s="56"/>
      <c r="L19" s="56"/>
      <c r="M19" s="56"/>
      <c r="N19" s="56"/>
      <c r="O19" s="56"/>
      <c r="P19" s="300"/>
    </row>
    <row r="20" spans="1:16" s="58" customFormat="1" ht="9.75">
      <c r="A20" s="299" t="s">
        <v>574</v>
      </c>
      <c r="B20" s="51" t="s">
        <v>552</v>
      </c>
      <c r="C20" s="40" t="s">
        <v>181</v>
      </c>
      <c r="D20" s="56" t="s">
        <v>556</v>
      </c>
      <c r="E20" s="56">
        <v>2</v>
      </c>
      <c r="F20" s="57"/>
      <c r="G20" s="56"/>
      <c r="H20" s="56"/>
      <c r="I20" s="56"/>
      <c r="J20" s="56"/>
      <c r="K20" s="56"/>
      <c r="L20" s="56"/>
      <c r="M20" s="56"/>
      <c r="N20" s="56"/>
      <c r="O20" s="56"/>
      <c r="P20" s="300"/>
    </row>
    <row r="21" spans="1:16" s="58" customFormat="1" ht="9.75">
      <c r="A21" s="299" t="s">
        <v>575</v>
      </c>
      <c r="B21" s="51" t="s">
        <v>552</v>
      </c>
      <c r="C21" s="40" t="s">
        <v>182</v>
      </c>
      <c r="D21" s="56" t="s">
        <v>556</v>
      </c>
      <c r="E21" s="56">
        <v>2</v>
      </c>
      <c r="F21" s="57"/>
      <c r="G21" s="56"/>
      <c r="H21" s="56"/>
      <c r="I21" s="56"/>
      <c r="J21" s="56"/>
      <c r="K21" s="56"/>
      <c r="L21" s="56"/>
      <c r="M21" s="56"/>
      <c r="N21" s="56"/>
      <c r="O21" s="56"/>
      <c r="P21" s="300"/>
    </row>
    <row r="22" spans="1:16" s="58" customFormat="1" ht="9.75">
      <c r="A22" s="299" t="s">
        <v>576</v>
      </c>
      <c r="B22" s="51" t="s">
        <v>552</v>
      </c>
      <c r="C22" s="40" t="s">
        <v>183</v>
      </c>
      <c r="D22" s="56" t="s">
        <v>556</v>
      </c>
      <c r="E22" s="56">
        <v>6</v>
      </c>
      <c r="F22" s="57"/>
      <c r="G22" s="56"/>
      <c r="H22" s="56"/>
      <c r="I22" s="56"/>
      <c r="J22" s="56"/>
      <c r="K22" s="56"/>
      <c r="L22" s="56"/>
      <c r="M22" s="56"/>
      <c r="N22" s="56"/>
      <c r="O22" s="56"/>
      <c r="P22" s="300"/>
    </row>
    <row r="23" spans="1:16" s="58" customFormat="1" ht="11.25">
      <c r="A23" s="299" t="s">
        <v>577</v>
      </c>
      <c r="B23" s="51" t="s">
        <v>552</v>
      </c>
      <c r="C23" s="40" t="s">
        <v>184</v>
      </c>
      <c r="D23" s="56" t="s">
        <v>559</v>
      </c>
      <c r="E23" s="56">
        <v>84</v>
      </c>
      <c r="F23" s="57"/>
      <c r="G23" s="56"/>
      <c r="H23" s="56"/>
      <c r="I23" s="56"/>
      <c r="J23" s="56"/>
      <c r="K23" s="56"/>
      <c r="L23" s="56"/>
      <c r="M23" s="56"/>
      <c r="N23" s="56"/>
      <c r="O23" s="56"/>
      <c r="P23" s="300"/>
    </row>
    <row r="24" spans="1:16" s="58" customFormat="1" ht="11.25">
      <c r="A24" s="299" t="s">
        <v>578</v>
      </c>
      <c r="B24" s="51" t="s">
        <v>552</v>
      </c>
      <c r="C24" s="40" t="s">
        <v>90</v>
      </c>
      <c r="D24" s="56" t="s">
        <v>559</v>
      </c>
      <c r="E24" s="56">
        <v>165</v>
      </c>
      <c r="F24" s="57"/>
      <c r="G24" s="56"/>
      <c r="H24" s="56"/>
      <c r="I24" s="56"/>
      <c r="J24" s="56"/>
      <c r="K24" s="56"/>
      <c r="L24" s="56"/>
      <c r="M24" s="56"/>
      <c r="N24" s="56"/>
      <c r="O24" s="56"/>
      <c r="P24" s="300"/>
    </row>
    <row r="25" spans="1:16" s="58" customFormat="1" ht="11.25">
      <c r="A25" s="299" t="s">
        <v>579</v>
      </c>
      <c r="B25" s="51" t="s">
        <v>552</v>
      </c>
      <c r="C25" s="40" t="s">
        <v>185</v>
      </c>
      <c r="D25" s="56" t="s">
        <v>559</v>
      </c>
      <c r="E25" s="56">
        <v>140</v>
      </c>
      <c r="F25" s="57"/>
      <c r="G25" s="56"/>
      <c r="H25" s="56"/>
      <c r="I25" s="56"/>
      <c r="J25" s="56"/>
      <c r="K25" s="56"/>
      <c r="L25" s="56"/>
      <c r="M25" s="56"/>
      <c r="N25" s="56"/>
      <c r="O25" s="56"/>
      <c r="P25" s="300"/>
    </row>
    <row r="26" spans="1:16" s="58" customFormat="1" ht="11.25">
      <c r="A26" s="299" t="s">
        <v>582</v>
      </c>
      <c r="B26" s="51" t="s">
        <v>552</v>
      </c>
      <c r="C26" s="40" t="s">
        <v>186</v>
      </c>
      <c r="D26" s="56" t="s">
        <v>559</v>
      </c>
      <c r="E26" s="56">
        <v>800</v>
      </c>
      <c r="F26" s="57"/>
      <c r="G26" s="56"/>
      <c r="H26" s="56"/>
      <c r="I26" s="56"/>
      <c r="J26" s="56"/>
      <c r="K26" s="56"/>
      <c r="L26" s="56"/>
      <c r="M26" s="56"/>
      <c r="N26" s="56"/>
      <c r="O26" s="56"/>
      <c r="P26" s="300"/>
    </row>
    <row r="27" spans="1:16" s="58" customFormat="1" ht="11.25">
      <c r="A27" s="299" t="s">
        <v>583</v>
      </c>
      <c r="B27" s="51" t="s">
        <v>552</v>
      </c>
      <c r="C27" s="40" t="s">
        <v>187</v>
      </c>
      <c r="D27" s="56" t="s">
        <v>559</v>
      </c>
      <c r="E27" s="56">
        <v>54</v>
      </c>
      <c r="F27" s="57"/>
      <c r="G27" s="56"/>
      <c r="H27" s="56"/>
      <c r="I27" s="56"/>
      <c r="J27" s="56"/>
      <c r="K27" s="56"/>
      <c r="L27" s="56"/>
      <c r="M27" s="56"/>
      <c r="N27" s="56"/>
      <c r="O27" s="56"/>
      <c r="P27" s="300"/>
    </row>
    <row r="28" spans="1:16" s="58" customFormat="1" ht="9.75">
      <c r="A28" s="299" t="s">
        <v>94</v>
      </c>
      <c r="B28" s="51" t="s">
        <v>552</v>
      </c>
      <c r="C28" s="40" t="s">
        <v>188</v>
      </c>
      <c r="D28" s="56" t="s">
        <v>556</v>
      </c>
      <c r="E28" s="56">
        <v>4</v>
      </c>
      <c r="F28" s="57"/>
      <c r="G28" s="56"/>
      <c r="H28" s="56"/>
      <c r="I28" s="56"/>
      <c r="J28" s="56"/>
      <c r="K28" s="56"/>
      <c r="L28" s="56"/>
      <c r="M28" s="56"/>
      <c r="N28" s="56"/>
      <c r="O28" s="56"/>
      <c r="P28" s="300"/>
    </row>
    <row r="29" spans="1:16" s="58" customFormat="1" ht="9.75">
      <c r="A29" s="299" t="s">
        <v>584</v>
      </c>
      <c r="B29" s="51" t="s">
        <v>552</v>
      </c>
      <c r="C29" s="40" t="s">
        <v>189</v>
      </c>
      <c r="D29" s="56" t="s">
        <v>555</v>
      </c>
      <c r="E29" s="56">
        <v>30</v>
      </c>
      <c r="F29" s="57"/>
      <c r="G29" s="56"/>
      <c r="H29" s="56"/>
      <c r="I29" s="56"/>
      <c r="J29" s="56"/>
      <c r="K29" s="56"/>
      <c r="L29" s="56"/>
      <c r="M29" s="56"/>
      <c r="N29" s="56"/>
      <c r="O29" s="56"/>
      <c r="P29" s="300"/>
    </row>
    <row r="30" spans="1:16" s="58" customFormat="1" ht="20.25">
      <c r="A30" s="299" t="s">
        <v>95</v>
      </c>
      <c r="B30" s="51" t="s">
        <v>552</v>
      </c>
      <c r="C30" s="40" t="s">
        <v>80</v>
      </c>
      <c r="D30" s="56" t="s">
        <v>554</v>
      </c>
      <c r="E30" s="56">
        <v>1</v>
      </c>
      <c r="F30" s="57"/>
      <c r="G30" s="56"/>
      <c r="H30" s="56"/>
      <c r="I30" s="56"/>
      <c r="J30" s="56"/>
      <c r="K30" s="56"/>
      <c r="L30" s="56"/>
      <c r="M30" s="56"/>
      <c r="N30" s="56"/>
      <c r="O30" s="56"/>
      <c r="P30" s="300"/>
    </row>
    <row r="31" spans="1:16" s="58" customFormat="1" ht="30">
      <c r="A31" s="299" t="s">
        <v>96</v>
      </c>
      <c r="B31" s="51" t="s">
        <v>552</v>
      </c>
      <c r="C31" s="40" t="s">
        <v>89</v>
      </c>
      <c r="D31" s="56" t="s">
        <v>556</v>
      </c>
      <c r="E31" s="56">
        <v>25</v>
      </c>
      <c r="F31" s="57"/>
      <c r="G31" s="56"/>
      <c r="H31" s="56"/>
      <c r="I31" s="56"/>
      <c r="J31" s="56"/>
      <c r="K31" s="56"/>
      <c r="L31" s="56"/>
      <c r="M31" s="56"/>
      <c r="N31" s="56"/>
      <c r="O31" s="56"/>
      <c r="P31" s="300"/>
    </row>
    <row r="32" spans="1:16" s="58" customFormat="1" ht="9.75">
      <c r="A32" s="299" t="s">
        <v>97</v>
      </c>
      <c r="B32" s="51" t="s">
        <v>552</v>
      </c>
      <c r="C32" s="40" t="s">
        <v>190</v>
      </c>
      <c r="D32" s="56" t="s">
        <v>556</v>
      </c>
      <c r="E32" s="56">
        <v>6</v>
      </c>
      <c r="F32" s="57"/>
      <c r="G32" s="56"/>
      <c r="H32" s="56"/>
      <c r="I32" s="56"/>
      <c r="J32" s="56"/>
      <c r="K32" s="56"/>
      <c r="L32" s="56"/>
      <c r="M32" s="56"/>
      <c r="N32" s="56"/>
      <c r="O32" s="56"/>
      <c r="P32" s="300"/>
    </row>
    <row r="33" spans="1:16" ht="30.75">
      <c r="A33" s="299" t="s">
        <v>81</v>
      </c>
      <c r="B33" s="51" t="s">
        <v>552</v>
      </c>
      <c r="C33" s="73" t="s">
        <v>29</v>
      </c>
      <c r="D33" s="74" t="s">
        <v>556</v>
      </c>
      <c r="E33" s="74">
        <v>16</v>
      </c>
      <c r="F33" s="57"/>
      <c r="G33" s="56"/>
      <c r="H33" s="56"/>
      <c r="I33" s="56"/>
      <c r="J33" s="56"/>
      <c r="K33" s="56"/>
      <c r="L33" s="56"/>
      <c r="M33" s="56"/>
      <c r="N33" s="56"/>
      <c r="O33" s="56"/>
      <c r="P33" s="300"/>
    </row>
    <row r="34" spans="1:16" ht="41.25">
      <c r="A34" s="299" t="s">
        <v>22</v>
      </c>
      <c r="B34" s="51" t="s">
        <v>552</v>
      </c>
      <c r="C34" s="194" t="s">
        <v>30</v>
      </c>
      <c r="D34" s="85" t="s">
        <v>554</v>
      </c>
      <c r="E34" s="85">
        <v>1</v>
      </c>
      <c r="F34" s="57"/>
      <c r="G34" s="56"/>
      <c r="H34" s="56"/>
      <c r="I34" s="56"/>
      <c r="J34" s="56"/>
      <c r="K34" s="56"/>
      <c r="L34" s="56"/>
      <c r="M34" s="56"/>
      <c r="N34" s="56"/>
      <c r="O34" s="56"/>
      <c r="P34" s="300"/>
    </row>
    <row r="35" spans="1:16" s="58" customFormat="1" ht="11.25">
      <c r="A35" s="544" t="s">
        <v>755</v>
      </c>
      <c r="B35" s="545"/>
      <c r="C35" s="545"/>
      <c r="D35" s="545"/>
      <c r="E35" s="545"/>
      <c r="F35" s="545"/>
      <c r="G35" s="545"/>
      <c r="H35" s="545"/>
      <c r="I35" s="545"/>
      <c r="J35" s="545"/>
      <c r="K35" s="545"/>
      <c r="L35" s="545"/>
      <c r="M35" s="545"/>
      <c r="N35" s="545"/>
      <c r="O35" s="545"/>
      <c r="P35" s="546"/>
    </row>
    <row r="36" spans="1:16" s="58" customFormat="1" ht="12.75">
      <c r="A36" s="301">
        <v>1</v>
      </c>
      <c r="B36" s="51" t="s">
        <v>572</v>
      </c>
      <c r="C36" s="73" t="s">
        <v>320</v>
      </c>
      <c r="D36" s="56" t="s">
        <v>321</v>
      </c>
      <c r="E36" s="56">
        <v>15</v>
      </c>
      <c r="F36" s="57"/>
      <c r="G36" s="56"/>
      <c r="H36" s="56"/>
      <c r="I36" s="56"/>
      <c r="J36" s="56"/>
      <c r="K36" s="56"/>
      <c r="L36" s="56"/>
      <c r="M36" s="56"/>
      <c r="N36" s="56"/>
      <c r="O36" s="56"/>
      <c r="P36" s="300"/>
    </row>
    <row r="37" spans="1:16" ht="12.75">
      <c r="A37" s="299">
        <v>2</v>
      </c>
      <c r="B37" s="51" t="s">
        <v>572</v>
      </c>
      <c r="C37" s="106" t="s">
        <v>296</v>
      </c>
      <c r="D37" s="56" t="s">
        <v>559</v>
      </c>
      <c r="E37" s="56">
        <v>387.6</v>
      </c>
      <c r="F37" s="57"/>
      <c r="G37" s="56"/>
      <c r="H37" s="56"/>
      <c r="I37" s="56"/>
      <c r="J37" s="56"/>
      <c r="K37" s="56"/>
      <c r="L37" s="56"/>
      <c r="M37" s="56"/>
      <c r="N37" s="56"/>
      <c r="O37" s="56"/>
      <c r="P37" s="300"/>
    </row>
    <row r="38" spans="1:16" ht="12.75">
      <c r="A38" s="550" t="s">
        <v>756</v>
      </c>
      <c r="B38" s="551"/>
      <c r="C38" s="551"/>
      <c r="D38" s="551"/>
      <c r="E38" s="551"/>
      <c r="F38" s="551"/>
      <c r="G38" s="551"/>
      <c r="H38" s="551"/>
      <c r="I38" s="551"/>
      <c r="J38" s="551"/>
      <c r="K38" s="551"/>
      <c r="L38" s="551"/>
      <c r="M38" s="551"/>
      <c r="N38" s="551"/>
      <c r="O38" s="551"/>
      <c r="P38" s="552"/>
    </row>
    <row r="39" spans="1:16" ht="12.75">
      <c r="A39" s="544" t="s">
        <v>194</v>
      </c>
      <c r="B39" s="545"/>
      <c r="C39" s="545"/>
      <c r="D39" s="545"/>
      <c r="E39" s="545"/>
      <c r="F39" s="545"/>
      <c r="G39" s="545"/>
      <c r="H39" s="545"/>
      <c r="I39" s="545"/>
      <c r="J39" s="545"/>
      <c r="K39" s="545"/>
      <c r="L39" s="545"/>
      <c r="M39" s="545"/>
      <c r="N39" s="545"/>
      <c r="O39" s="545"/>
      <c r="P39" s="546"/>
    </row>
    <row r="40" spans="1:16" ht="30.75">
      <c r="A40" s="299">
        <v>1</v>
      </c>
      <c r="B40" s="51" t="s">
        <v>322</v>
      </c>
      <c r="C40" s="67" t="s">
        <v>323</v>
      </c>
      <c r="D40" s="56" t="s">
        <v>559</v>
      </c>
      <c r="E40" s="56">
        <v>19</v>
      </c>
      <c r="F40" s="57"/>
      <c r="G40" s="56"/>
      <c r="H40" s="56"/>
      <c r="I40" s="56"/>
      <c r="J40" s="56"/>
      <c r="K40" s="56"/>
      <c r="L40" s="56"/>
      <c r="M40" s="56"/>
      <c r="N40" s="56"/>
      <c r="O40" s="56"/>
      <c r="P40" s="300"/>
    </row>
    <row r="41" spans="1:16" ht="12.75">
      <c r="A41" s="299">
        <v>2</v>
      </c>
      <c r="B41" s="51" t="s">
        <v>322</v>
      </c>
      <c r="C41" s="67" t="s">
        <v>326</v>
      </c>
      <c r="D41" s="56" t="s">
        <v>559</v>
      </c>
      <c r="E41" s="56">
        <v>19</v>
      </c>
      <c r="F41" s="57"/>
      <c r="G41" s="56"/>
      <c r="H41" s="56"/>
      <c r="I41" s="56"/>
      <c r="J41" s="56"/>
      <c r="K41" s="56"/>
      <c r="L41" s="56"/>
      <c r="M41" s="56"/>
      <c r="N41" s="56"/>
      <c r="O41" s="56"/>
      <c r="P41" s="300"/>
    </row>
    <row r="42" spans="1:16" ht="12.75">
      <c r="A42" s="299">
        <v>3</v>
      </c>
      <c r="B42" s="51" t="s">
        <v>322</v>
      </c>
      <c r="C42" s="67" t="s">
        <v>170</v>
      </c>
      <c r="D42" s="56" t="s">
        <v>559</v>
      </c>
      <c r="E42" s="56">
        <v>19</v>
      </c>
      <c r="F42" s="57"/>
      <c r="G42" s="56"/>
      <c r="H42" s="56"/>
      <c r="I42" s="56"/>
      <c r="J42" s="56"/>
      <c r="K42" s="56"/>
      <c r="L42" s="56"/>
      <c r="M42" s="56"/>
      <c r="N42" s="56"/>
      <c r="O42" s="56"/>
      <c r="P42" s="300"/>
    </row>
    <row r="43" spans="1:16" ht="21">
      <c r="A43" s="299">
        <v>4</v>
      </c>
      <c r="B43" s="51" t="s">
        <v>322</v>
      </c>
      <c r="C43" s="67" t="s">
        <v>345</v>
      </c>
      <c r="D43" s="56" t="s">
        <v>559</v>
      </c>
      <c r="E43" s="56">
        <v>19</v>
      </c>
      <c r="F43" s="57"/>
      <c r="G43" s="56"/>
      <c r="H43" s="56"/>
      <c r="I43" s="56"/>
      <c r="J43" s="56"/>
      <c r="K43" s="56"/>
      <c r="L43" s="56"/>
      <c r="M43" s="56"/>
      <c r="N43" s="56"/>
      <c r="O43" s="56"/>
      <c r="P43" s="300"/>
    </row>
    <row r="44" spans="1:16" ht="12.75">
      <c r="A44" s="299">
        <v>5</v>
      </c>
      <c r="B44" s="51" t="s">
        <v>322</v>
      </c>
      <c r="C44" s="165" t="s">
        <v>324</v>
      </c>
      <c r="D44" s="74" t="s">
        <v>554</v>
      </c>
      <c r="E44" s="74">
        <v>1</v>
      </c>
      <c r="F44" s="57"/>
      <c r="G44" s="56"/>
      <c r="H44" s="56"/>
      <c r="I44" s="56"/>
      <c r="J44" s="56"/>
      <c r="K44" s="56"/>
      <c r="L44" s="56"/>
      <c r="M44" s="56"/>
      <c r="N44" s="56"/>
      <c r="O44" s="56"/>
      <c r="P44" s="300"/>
    </row>
    <row r="45" spans="1:16" ht="12.75">
      <c r="A45" s="299">
        <v>6</v>
      </c>
      <c r="B45" s="51" t="s">
        <v>322</v>
      </c>
      <c r="C45" s="73" t="s">
        <v>325</v>
      </c>
      <c r="D45" s="74" t="s">
        <v>559</v>
      </c>
      <c r="E45" s="74">
        <v>19</v>
      </c>
      <c r="F45" s="57"/>
      <c r="G45" s="56"/>
      <c r="H45" s="56"/>
      <c r="I45" s="56"/>
      <c r="J45" s="56"/>
      <c r="K45" s="56"/>
      <c r="L45" s="56"/>
      <c r="M45" s="56"/>
      <c r="N45" s="56"/>
      <c r="O45" s="56"/>
      <c r="P45" s="300"/>
    </row>
    <row r="46" spans="1:16" ht="30.75">
      <c r="A46" s="299">
        <v>7</v>
      </c>
      <c r="B46" s="51" t="s">
        <v>322</v>
      </c>
      <c r="C46" s="166" t="s">
        <v>330</v>
      </c>
      <c r="D46" s="74" t="s">
        <v>559</v>
      </c>
      <c r="E46" s="74">
        <v>19</v>
      </c>
      <c r="F46" s="57"/>
      <c r="G46" s="56"/>
      <c r="H46" s="56"/>
      <c r="I46" s="56"/>
      <c r="J46" s="56"/>
      <c r="K46" s="56"/>
      <c r="L46" s="56"/>
      <c r="M46" s="56"/>
      <c r="N46" s="56"/>
      <c r="O46" s="56"/>
      <c r="P46" s="300"/>
    </row>
    <row r="47" spans="1:16" ht="21">
      <c r="A47" s="299">
        <v>8</v>
      </c>
      <c r="B47" s="51" t="s">
        <v>322</v>
      </c>
      <c r="C47" s="166" t="s">
        <v>329</v>
      </c>
      <c r="D47" s="74" t="s">
        <v>555</v>
      </c>
      <c r="E47" s="74">
        <v>19</v>
      </c>
      <c r="F47" s="57"/>
      <c r="G47" s="56"/>
      <c r="H47" s="56"/>
      <c r="I47" s="56"/>
      <c r="J47" s="56"/>
      <c r="K47" s="56"/>
      <c r="L47" s="56"/>
      <c r="M47" s="56"/>
      <c r="N47" s="56"/>
      <c r="O47" s="56"/>
      <c r="P47" s="300"/>
    </row>
    <row r="48" spans="1:16" ht="21">
      <c r="A48" s="299">
        <v>9</v>
      </c>
      <c r="B48" s="51" t="s">
        <v>322</v>
      </c>
      <c r="C48" s="73" t="s">
        <v>359</v>
      </c>
      <c r="D48" s="74" t="s">
        <v>559</v>
      </c>
      <c r="E48" s="74">
        <v>47.5</v>
      </c>
      <c r="F48" s="57"/>
      <c r="G48" s="56"/>
      <c r="H48" s="56"/>
      <c r="I48" s="56"/>
      <c r="J48" s="56"/>
      <c r="K48" s="56"/>
      <c r="L48" s="56"/>
      <c r="M48" s="56"/>
      <c r="N48" s="56"/>
      <c r="O48" s="56"/>
      <c r="P48" s="300"/>
    </row>
    <row r="49" spans="1:16" ht="21">
      <c r="A49" s="299">
        <v>10</v>
      </c>
      <c r="B49" s="51" t="s">
        <v>322</v>
      </c>
      <c r="C49" s="166" t="s">
        <v>327</v>
      </c>
      <c r="D49" s="74" t="s">
        <v>559</v>
      </c>
      <c r="E49" s="74">
        <v>47.5</v>
      </c>
      <c r="F49" s="57"/>
      <c r="G49" s="56"/>
      <c r="H49" s="56"/>
      <c r="I49" s="56"/>
      <c r="J49" s="56"/>
      <c r="K49" s="56"/>
      <c r="L49" s="56"/>
      <c r="M49" s="56"/>
      <c r="N49" s="56"/>
      <c r="O49" s="56"/>
      <c r="P49" s="300"/>
    </row>
    <row r="50" spans="1:16" ht="21">
      <c r="A50" s="299">
        <v>11</v>
      </c>
      <c r="B50" s="51" t="s">
        <v>322</v>
      </c>
      <c r="C50" s="73" t="s">
        <v>196</v>
      </c>
      <c r="D50" s="74" t="s">
        <v>559</v>
      </c>
      <c r="E50" s="74">
        <v>19</v>
      </c>
      <c r="F50" s="57"/>
      <c r="G50" s="56"/>
      <c r="H50" s="56"/>
      <c r="I50" s="56"/>
      <c r="J50" s="56"/>
      <c r="K50" s="56"/>
      <c r="L50" s="56"/>
      <c r="M50" s="56"/>
      <c r="N50" s="56"/>
      <c r="O50" s="56"/>
      <c r="P50" s="300"/>
    </row>
    <row r="51" spans="1:16" ht="30.75">
      <c r="A51" s="299">
        <v>12</v>
      </c>
      <c r="B51" s="51" t="s">
        <v>322</v>
      </c>
      <c r="C51" s="166" t="s">
        <v>328</v>
      </c>
      <c r="D51" s="74" t="s">
        <v>559</v>
      </c>
      <c r="E51" s="56">
        <v>18.9</v>
      </c>
      <c r="F51" s="57"/>
      <c r="G51" s="56"/>
      <c r="H51" s="56"/>
      <c r="I51" s="56"/>
      <c r="J51" s="56"/>
      <c r="K51" s="56"/>
      <c r="L51" s="56"/>
      <c r="M51" s="56"/>
      <c r="N51" s="56"/>
      <c r="O51" s="56"/>
      <c r="P51" s="300"/>
    </row>
    <row r="52" spans="1:16" ht="12.75">
      <c r="A52" s="299">
        <v>13</v>
      </c>
      <c r="B52" s="51" t="s">
        <v>322</v>
      </c>
      <c r="C52" s="68" t="s">
        <v>197</v>
      </c>
      <c r="D52" s="56" t="s">
        <v>554</v>
      </c>
      <c r="E52" s="56">
        <v>1</v>
      </c>
      <c r="F52" s="57"/>
      <c r="G52" s="56"/>
      <c r="H52" s="56"/>
      <c r="I52" s="56"/>
      <c r="J52" s="56"/>
      <c r="K52" s="56"/>
      <c r="L52" s="56"/>
      <c r="M52" s="56"/>
      <c r="N52" s="56"/>
      <c r="O52" s="56"/>
      <c r="P52" s="300"/>
    </row>
    <row r="53" spans="1:16" ht="12.75">
      <c r="A53" s="544" t="s">
        <v>198</v>
      </c>
      <c r="B53" s="545"/>
      <c r="C53" s="545"/>
      <c r="D53" s="545"/>
      <c r="E53" s="545"/>
      <c r="F53" s="545"/>
      <c r="G53" s="545"/>
      <c r="H53" s="545"/>
      <c r="I53" s="545"/>
      <c r="J53" s="545"/>
      <c r="K53" s="545"/>
      <c r="L53" s="545"/>
      <c r="M53" s="545"/>
      <c r="N53" s="545"/>
      <c r="O53" s="545"/>
      <c r="P53" s="546"/>
    </row>
    <row r="54" spans="1:16" ht="30.75">
      <c r="A54" s="302">
        <v>1</v>
      </c>
      <c r="B54" s="51" t="s">
        <v>346</v>
      </c>
      <c r="C54" s="67" t="s">
        <v>323</v>
      </c>
      <c r="D54" s="56" t="s">
        <v>559</v>
      </c>
      <c r="E54" s="56">
        <v>17.5</v>
      </c>
      <c r="F54" s="57"/>
      <c r="G54" s="56"/>
      <c r="H54" s="56"/>
      <c r="I54" s="56"/>
      <c r="J54" s="56"/>
      <c r="K54" s="56"/>
      <c r="L54" s="56"/>
      <c r="M54" s="56"/>
      <c r="N54" s="56"/>
      <c r="O54" s="56"/>
      <c r="P54" s="300"/>
    </row>
    <row r="55" spans="1:16" ht="12.75">
      <c r="A55" s="302">
        <v>2</v>
      </c>
      <c r="B55" s="51" t="s">
        <v>346</v>
      </c>
      <c r="C55" s="67" t="s">
        <v>326</v>
      </c>
      <c r="D55" s="56" t="s">
        <v>559</v>
      </c>
      <c r="E55" s="56">
        <v>17.5</v>
      </c>
      <c r="F55" s="57"/>
      <c r="G55" s="56"/>
      <c r="H55" s="56"/>
      <c r="I55" s="56"/>
      <c r="J55" s="56"/>
      <c r="K55" s="56"/>
      <c r="L55" s="56"/>
      <c r="M55" s="56"/>
      <c r="N55" s="56"/>
      <c r="O55" s="56"/>
      <c r="P55" s="300"/>
    </row>
    <row r="56" spans="1:16" ht="12.75">
      <c r="A56" s="302">
        <v>3</v>
      </c>
      <c r="B56" s="51" t="s">
        <v>346</v>
      </c>
      <c r="C56" s="67" t="s">
        <v>170</v>
      </c>
      <c r="D56" s="56" t="s">
        <v>559</v>
      </c>
      <c r="E56" s="56">
        <v>17.5</v>
      </c>
      <c r="F56" s="57"/>
      <c r="G56" s="56"/>
      <c r="H56" s="56"/>
      <c r="I56" s="56"/>
      <c r="J56" s="56"/>
      <c r="K56" s="56"/>
      <c r="L56" s="56"/>
      <c r="M56" s="56"/>
      <c r="N56" s="56"/>
      <c r="O56" s="56"/>
      <c r="P56" s="300"/>
    </row>
    <row r="57" spans="1:16" ht="21">
      <c r="A57" s="302">
        <v>4</v>
      </c>
      <c r="B57" s="51" t="s">
        <v>346</v>
      </c>
      <c r="C57" s="67" t="s">
        <v>191</v>
      </c>
      <c r="D57" s="56" t="s">
        <v>559</v>
      </c>
      <c r="E57" s="56">
        <v>2.7</v>
      </c>
      <c r="F57" s="57"/>
      <c r="G57" s="56"/>
      <c r="H57" s="56"/>
      <c r="I57" s="56"/>
      <c r="J57" s="56"/>
      <c r="K57" s="56"/>
      <c r="L57" s="56"/>
      <c r="M57" s="56"/>
      <c r="N57" s="56"/>
      <c r="O57" s="56"/>
      <c r="P57" s="300"/>
    </row>
    <row r="58" spans="1:16" ht="30.75">
      <c r="A58" s="302">
        <v>5</v>
      </c>
      <c r="B58" s="51" t="s">
        <v>346</v>
      </c>
      <c r="C58" s="34" t="s">
        <v>192</v>
      </c>
      <c r="D58" s="56" t="s">
        <v>555</v>
      </c>
      <c r="E58" s="56">
        <v>22</v>
      </c>
      <c r="F58" s="57"/>
      <c r="G58" s="56"/>
      <c r="H58" s="56"/>
      <c r="I58" s="56"/>
      <c r="J58" s="56"/>
      <c r="K58" s="56"/>
      <c r="L58" s="56"/>
      <c r="M58" s="56"/>
      <c r="N58" s="56"/>
      <c r="O58" s="56"/>
      <c r="P58" s="300"/>
    </row>
    <row r="59" spans="1:16" ht="21">
      <c r="A59" s="302">
        <v>6</v>
      </c>
      <c r="B59" s="51" t="s">
        <v>346</v>
      </c>
      <c r="C59" s="67" t="s">
        <v>193</v>
      </c>
      <c r="D59" s="56" t="s">
        <v>559</v>
      </c>
      <c r="E59" s="56">
        <v>17.5</v>
      </c>
      <c r="F59" s="57"/>
      <c r="G59" s="56"/>
      <c r="H59" s="56"/>
      <c r="I59" s="56"/>
      <c r="J59" s="56"/>
      <c r="K59" s="56"/>
      <c r="L59" s="56"/>
      <c r="M59" s="56"/>
      <c r="N59" s="56"/>
      <c r="O59" s="56"/>
      <c r="P59" s="300"/>
    </row>
    <row r="60" spans="1:16" ht="12.75">
      <c r="A60" s="302">
        <v>7</v>
      </c>
      <c r="B60" s="51" t="s">
        <v>346</v>
      </c>
      <c r="C60" s="165" t="s">
        <v>324</v>
      </c>
      <c r="D60" s="85" t="s">
        <v>554</v>
      </c>
      <c r="E60" s="85">
        <v>1</v>
      </c>
      <c r="F60" s="57"/>
      <c r="G60" s="56"/>
      <c r="H60" s="56"/>
      <c r="I60" s="56"/>
      <c r="J60" s="56"/>
      <c r="K60" s="56"/>
      <c r="L60" s="56"/>
      <c r="M60" s="56"/>
      <c r="N60" s="56"/>
      <c r="O60" s="56"/>
      <c r="P60" s="300"/>
    </row>
    <row r="61" spans="1:16" ht="30.75">
      <c r="A61" s="302">
        <v>8</v>
      </c>
      <c r="B61" s="51" t="s">
        <v>346</v>
      </c>
      <c r="C61" s="166" t="s">
        <v>354</v>
      </c>
      <c r="D61" s="74" t="s">
        <v>559</v>
      </c>
      <c r="E61" s="56">
        <v>6</v>
      </c>
      <c r="F61" s="57"/>
      <c r="G61" s="56"/>
      <c r="H61" s="56"/>
      <c r="I61" s="56"/>
      <c r="J61" s="56"/>
      <c r="K61" s="56"/>
      <c r="L61" s="56"/>
      <c r="M61" s="56"/>
      <c r="N61" s="56"/>
      <c r="O61" s="56"/>
      <c r="P61" s="300"/>
    </row>
    <row r="62" spans="1:16" ht="30.75">
      <c r="A62" s="302">
        <v>9</v>
      </c>
      <c r="B62" s="51" t="s">
        <v>346</v>
      </c>
      <c r="C62" s="166" t="s">
        <v>347</v>
      </c>
      <c r="D62" s="74" t="s">
        <v>559</v>
      </c>
      <c r="E62" s="56">
        <v>9</v>
      </c>
      <c r="F62" s="57"/>
      <c r="G62" s="56"/>
      <c r="H62" s="56"/>
      <c r="I62" s="56"/>
      <c r="J62" s="56"/>
      <c r="K62" s="56"/>
      <c r="L62" s="56"/>
      <c r="M62" s="56"/>
      <c r="N62" s="56"/>
      <c r="O62" s="56"/>
      <c r="P62" s="300"/>
    </row>
    <row r="63" spans="1:16" ht="30.75">
      <c r="A63" s="302">
        <v>10</v>
      </c>
      <c r="B63" s="51" t="s">
        <v>346</v>
      </c>
      <c r="C63" s="91" t="s">
        <v>364</v>
      </c>
      <c r="D63" s="83" t="s">
        <v>559</v>
      </c>
      <c r="E63" s="183">
        <v>1.5</v>
      </c>
      <c r="F63" s="57"/>
      <c r="G63" s="56"/>
      <c r="H63" s="56"/>
      <c r="I63" s="56"/>
      <c r="J63" s="56"/>
      <c r="K63" s="56"/>
      <c r="L63" s="56"/>
      <c r="M63" s="56"/>
      <c r="N63" s="56"/>
      <c r="O63" s="56"/>
      <c r="P63" s="300"/>
    </row>
    <row r="64" spans="1:16" ht="30.75">
      <c r="A64" s="302">
        <v>11</v>
      </c>
      <c r="B64" s="51" t="s">
        <v>346</v>
      </c>
      <c r="C64" s="166" t="s">
        <v>355</v>
      </c>
      <c r="D64" s="74" t="s">
        <v>559</v>
      </c>
      <c r="E64" s="74">
        <v>1.5</v>
      </c>
      <c r="F64" s="57"/>
      <c r="G64" s="56"/>
      <c r="H64" s="56"/>
      <c r="I64" s="56"/>
      <c r="J64" s="56"/>
      <c r="K64" s="56"/>
      <c r="L64" s="56"/>
      <c r="M64" s="56"/>
      <c r="N64" s="56"/>
      <c r="O64" s="56"/>
      <c r="P64" s="300"/>
    </row>
    <row r="65" spans="1:16" ht="30.75">
      <c r="A65" s="302">
        <v>12</v>
      </c>
      <c r="B65" s="51" t="s">
        <v>346</v>
      </c>
      <c r="C65" s="166" t="s">
        <v>349</v>
      </c>
      <c r="D65" s="74" t="s">
        <v>559</v>
      </c>
      <c r="E65" s="74">
        <v>1.5</v>
      </c>
      <c r="F65" s="57"/>
      <c r="G65" s="56"/>
      <c r="H65" s="56"/>
      <c r="I65" s="56"/>
      <c r="J65" s="56"/>
      <c r="K65" s="56"/>
      <c r="L65" s="56"/>
      <c r="M65" s="56"/>
      <c r="N65" s="56"/>
      <c r="O65" s="56"/>
      <c r="P65" s="300"/>
    </row>
    <row r="66" spans="1:16" ht="12.75">
      <c r="A66" s="302">
        <v>13</v>
      </c>
      <c r="B66" s="51" t="s">
        <v>346</v>
      </c>
      <c r="C66" s="73" t="s">
        <v>402</v>
      </c>
      <c r="D66" s="74" t="s">
        <v>555</v>
      </c>
      <c r="E66" s="56">
        <v>15.7</v>
      </c>
      <c r="F66" s="57"/>
      <c r="G66" s="56"/>
      <c r="H66" s="56"/>
      <c r="I66" s="56"/>
      <c r="J66" s="56"/>
      <c r="K66" s="56"/>
      <c r="L66" s="56"/>
      <c r="M66" s="56"/>
      <c r="N66" s="56"/>
      <c r="O66" s="56"/>
      <c r="P66" s="300"/>
    </row>
    <row r="67" spans="1:16" s="58" customFormat="1" ht="9.75">
      <c r="A67" s="302">
        <v>14</v>
      </c>
      <c r="B67" s="51" t="s">
        <v>346</v>
      </c>
      <c r="C67" s="73" t="s">
        <v>403</v>
      </c>
      <c r="D67" s="74" t="s">
        <v>555</v>
      </c>
      <c r="E67" s="56">
        <v>4.9</v>
      </c>
      <c r="F67" s="57"/>
      <c r="G67" s="56"/>
      <c r="H67" s="56"/>
      <c r="I67" s="56"/>
      <c r="J67" s="56"/>
      <c r="K67" s="56"/>
      <c r="L67" s="56"/>
      <c r="M67" s="56"/>
      <c r="N67" s="56"/>
      <c r="O67" s="56"/>
      <c r="P67" s="300"/>
    </row>
    <row r="68" spans="1:16" s="58" customFormat="1" ht="11.25">
      <c r="A68" s="302">
        <v>15</v>
      </c>
      <c r="B68" s="51" t="s">
        <v>346</v>
      </c>
      <c r="C68" s="167" t="s">
        <v>356</v>
      </c>
      <c r="D68" s="85" t="s">
        <v>559</v>
      </c>
      <c r="E68" s="82">
        <v>3</v>
      </c>
      <c r="F68" s="82"/>
      <c r="G68" s="82"/>
      <c r="H68" s="82"/>
      <c r="I68" s="82"/>
      <c r="J68" s="82"/>
      <c r="K68" s="82"/>
      <c r="L68" s="82"/>
      <c r="M68" s="82"/>
      <c r="N68" s="82"/>
      <c r="O68" s="82"/>
      <c r="P68" s="303"/>
    </row>
    <row r="69" spans="1:16" s="58" customFormat="1" ht="20.25">
      <c r="A69" s="302">
        <v>16</v>
      </c>
      <c r="B69" s="51" t="s">
        <v>346</v>
      </c>
      <c r="C69" s="86" t="s">
        <v>350</v>
      </c>
      <c r="D69" s="83" t="s">
        <v>559</v>
      </c>
      <c r="E69" s="183">
        <v>3</v>
      </c>
      <c r="F69" s="85"/>
      <c r="G69" s="85"/>
      <c r="H69" s="85"/>
      <c r="I69" s="85"/>
      <c r="J69" s="85"/>
      <c r="K69" s="82"/>
      <c r="L69" s="82"/>
      <c r="M69" s="82"/>
      <c r="N69" s="82"/>
      <c r="O69" s="82"/>
      <c r="P69" s="303"/>
    </row>
    <row r="70" spans="1:16" s="58" customFormat="1" ht="20.25">
      <c r="A70" s="304">
        <v>17</v>
      </c>
      <c r="B70" s="142" t="s">
        <v>346</v>
      </c>
      <c r="C70" s="170" t="s">
        <v>359</v>
      </c>
      <c r="D70" s="168" t="s">
        <v>559</v>
      </c>
      <c r="E70" s="74">
        <v>63</v>
      </c>
      <c r="F70" s="75"/>
      <c r="G70" s="74"/>
      <c r="H70" s="74"/>
      <c r="I70" s="74"/>
      <c r="J70" s="74"/>
      <c r="K70" s="74"/>
      <c r="L70" s="74"/>
      <c r="M70" s="74"/>
      <c r="N70" s="74"/>
      <c r="O70" s="74"/>
      <c r="P70" s="272"/>
    </row>
    <row r="71" spans="1:16" ht="21">
      <c r="A71" s="304">
        <v>18</v>
      </c>
      <c r="B71" s="171" t="s">
        <v>346</v>
      </c>
      <c r="C71" s="172" t="s">
        <v>357</v>
      </c>
      <c r="D71" s="169" t="s">
        <v>559</v>
      </c>
      <c r="E71" s="74">
        <v>63</v>
      </c>
      <c r="F71" s="85"/>
      <c r="G71" s="85"/>
      <c r="H71" s="85"/>
      <c r="I71" s="85"/>
      <c r="J71" s="85"/>
      <c r="K71" s="85"/>
      <c r="L71" s="85"/>
      <c r="M71" s="85"/>
      <c r="N71" s="85"/>
      <c r="O71" s="85"/>
      <c r="P71" s="305"/>
    </row>
    <row r="72" spans="1:16" ht="12.75">
      <c r="A72" s="304">
        <v>19</v>
      </c>
      <c r="B72" s="171" t="s">
        <v>346</v>
      </c>
      <c r="C72" s="173" t="s">
        <v>197</v>
      </c>
      <c r="D72" s="174" t="s">
        <v>554</v>
      </c>
      <c r="E72" s="74">
        <v>1</v>
      </c>
      <c r="F72" s="75"/>
      <c r="G72" s="74"/>
      <c r="H72" s="74"/>
      <c r="I72" s="74"/>
      <c r="J72" s="74"/>
      <c r="K72" s="74"/>
      <c r="L72" s="74"/>
      <c r="M72" s="74"/>
      <c r="N72" s="74"/>
      <c r="O72" s="74"/>
      <c r="P72" s="272"/>
    </row>
    <row r="73" spans="1:16" ht="21">
      <c r="A73" s="304">
        <v>20</v>
      </c>
      <c r="B73" s="142" t="s">
        <v>346</v>
      </c>
      <c r="C73" s="73" t="s">
        <v>196</v>
      </c>
      <c r="D73" s="74" t="s">
        <v>559</v>
      </c>
      <c r="E73" s="74">
        <v>17.5</v>
      </c>
      <c r="F73" s="75"/>
      <c r="G73" s="74"/>
      <c r="H73" s="74"/>
      <c r="I73" s="74"/>
      <c r="J73" s="74"/>
      <c r="K73" s="74"/>
      <c r="L73" s="74"/>
      <c r="M73" s="74"/>
      <c r="N73" s="74"/>
      <c r="O73" s="74"/>
      <c r="P73" s="272"/>
    </row>
    <row r="74" spans="1:16" ht="30.75">
      <c r="A74" s="304">
        <v>21</v>
      </c>
      <c r="B74" s="142" t="s">
        <v>346</v>
      </c>
      <c r="C74" s="166" t="s">
        <v>358</v>
      </c>
      <c r="D74" s="74" t="s">
        <v>559</v>
      </c>
      <c r="E74" s="74">
        <v>17.5</v>
      </c>
      <c r="F74" s="75"/>
      <c r="G74" s="74"/>
      <c r="H74" s="74"/>
      <c r="I74" s="74"/>
      <c r="J74" s="74"/>
      <c r="K74" s="74"/>
      <c r="L74" s="74"/>
      <c r="M74" s="74"/>
      <c r="N74" s="74"/>
      <c r="O74" s="74"/>
      <c r="P74" s="272"/>
    </row>
    <row r="75" spans="1:16" ht="12.75">
      <c r="A75" s="547" t="s">
        <v>199</v>
      </c>
      <c r="B75" s="548"/>
      <c r="C75" s="548"/>
      <c r="D75" s="548"/>
      <c r="E75" s="548"/>
      <c r="F75" s="548"/>
      <c r="G75" s="548"/>
      <c r="H75" s="548"/>
      <c r="I75" s="548"/>
      <c r="J75" s="548"/>
      <c r="K75" s="548"/>
      <c r="L75" s="548"/>
      <c r="M75" s="548"/>
      <c r="N75" s="548"/>
      <c r="O75" s="548"/>
      <c r="P75" s="549"/>
    </row>
    <row r="76" spans="1:16" ht="30.75">
      <c r="A76" s="304">
        <v>1</v>
      </c>
      <c r="B76" s="142" t="s">
        <v>160</v>
      </c>
      <c r="C76" s="93" t="s">
        <v>323</v>
      </c>
      <c r="D76" s="74" t="s">
        <v>559</v>
      </c>
      <c r="E76" s="74">
        <v>2.5</v>
      </c>
      <c r="F76" s="75"/>
      <c r="G76" s="74"/>
      <c r="H76" s="74"/>
      <c r="I76" s="74"/>
      <c r="J76" s="74"/>
      <c r="K76" s="74"/>
      <c r="L76" s="74"/>
      <c r="M76" s="74"/>
      <c r="N76" s="74"/>
      <c r="O76" s="74"/>
      <c r="P76" s="272"/>
    </row>
    <row r="77" spans="1:16" ht="12.75">
      <c r="A77" s="304">
        <v>2</v>
      </c>
      <c r="B77" s="142" t="s">
        <v>160</v>
      </c>
      <c r="C77" s="93" t="s">
        <v>326</v>
      </c>
      <c r="D77" s="74" t="s">
        <v>559</v>
      </c>
      <c r="E77" s="74">
        <v>2.5</v>
      </c>
      <c r="F77" s="75"/>
      <c r="G77" s="74"/>
      <c r="H77" s="74"/>
      <c r="I77" s="74"/>
      <c r="J77" s="74"/>
      <c r="K77" s="74"/>
      <c r="L77" s="74"/>
      <c r="M77" s="74"/>
      <c r="N77" s="74"/>
      <c r="O77" s="74"/>
      <c r="P77" s="272"/>
    </row>
    <row r="78" spans="1:16" ht="12.75">
      <c r="A78" s="304">
        <v>3</v>
      </c>
      <c r="B78" s="142" t="s">
        <v>160</v>
      </c>
      <c r="C78" s="93" t="s">
        <v>170</v>
      </c>
      <c r="D78" s="74" t="s">
        <v>559</v>
      </c>
      <c r="E78" s="74">
        <v>2.5</v>
      </c>
      <c r="F78" s="75"/>
      <c r="G78" s="74"/>
      <c r="H78" s="74"/>
      <c r="I78" s="74"/>
      <c r="J78" s="74"/>
      <c r="K78" s="74"/>
      <c r="L78" s="74"/>
      <c r="M78" s="74"/>
      <c r="N78" s="74"/>
      <c r="O78" s="74"/>
      <c r="P78" s="272"/>
    </row>
    <row r="79" spans="1:16" ht="21">
      <c r="A79" s="304">
        <v>4</v>
      </c>
      <c r="B79" s="142" t="s">
        <v>160</v>
      </c>
      <c r="C79" s="93" t="s">
        <v>191</v>
      </c>
      <c r="D79" s="74" t="s">
        <v>559</v>
      </c>
      <c r="E79" s="74">
        <v>2.5</v>
      </c>
      <c r="F79" s="75"/>
      <c r="G79" s="74"/>
      <c r="H79" s="74"/>
      <c r="I79" s="74"/>
      <c r="J79" s="74"/>
      <c r="K79" s="74"/>
      <c r="L79" s="74"/>
      <c r="M79" s="74"/>
      <c r="N79" s="74"/>
      <c r="O79" s="74"/>
      <c r="P79" s="272"/>
    </row>
    <row r="80" spans="1:16" ht="30.75">
      <c r="A80" s="304">
        <v>5</v>
      </c>
      <c r="B80" s="142" t="s">
        <v>160</v>
      </c>
      <c r="C80" s="92" t="s">
        <v>192</v>
      </c>
      <c r="D80" s="74" t="s">
        <v>555</v>
      </c>
      <c r="E80" s="74">
        <v>5.6</v>
      </c>
      <c r="F80" s="75"/>
      <c r="G80" s="74"/>
      <c r="H80" s="74"/>
      <c r="I80" s="74"/>
      <c r="J80" s="74"/>
      <c r="K80" s="74"/>
      <c r="L80" s="74"/>
      <c r="M80" s="74"/>
      <c r="N80" s="74"/>
      <c r="O80" s="74"/>
      <c r="P80" s="272"/>
    </row>
    <row r="81" spans="1:16" ht="21">
      <c r="A81" s="304">
        <v>6</v>
      </c>
      <c r="B81" s="142" t="s">
        <v>160</v>
      </c>
      <c r="C81" s="93" t="s">
        <v>193</v>
      </c>
      <c r="D81" s="74" t="s">
        <v>559</v>
      </c>
      <c r="E81" s="74">
        <v>2.5</v>
      </c>
      <c r="F81" s="75"/>
      <c r="G81" s="74"/>
      <c r="H81" s="74"/>
      <c r="I81" s="74"/>
      <c r="J81" s="74"/>
      <c r="K81" s="74"/>
      <c r="L81" s="74"/>
      <c r="M81" s="74"/>
      <c r="N81" s="74"/>
      <c r="O81" s="74"/>
      <c r="P81" s="272"/>
    </row>
    <row r="82" spans="1:16" ht="30.75">
      <c r="A82" s="304">
        <v>7</v>
      </c>
      <c r="B82" s="142" t="s">
        <v>160</v>
      </c>
      <c r="C82" s="91" t="s">
        <v>364</v>
      </c>
      <c r="D82" s="83" t="s">
        <v>559</v>
      </c>
      <c r="E82" s="84">
        <v>2.5</v>
      </c>
      <c r="F82" s="75"/>
      <c r="G82" s="74"/>
      <c r="H82" s="74"/>
      <c r="I82" s="74"/>
      <c r="J82" s="74"/>
      <c r="K82" s="74"/>
      <c r="L82" s="74"/>
      <c r="M82" s="74"/>
      <c r="N82" s="74"/>
      <c r="O82" s="74"/>
      <c r="P82" s="272"/>
    </row>
    <row r="83" spans="1:16" ht="30.75">
      <c r="A83" s="304">
        <v>8</v>
      </c>
      <c r="B83" s="142" t="s">
        <v>160</v>
      </c>
      <c r="C83" s="166" t="s">
        <v>347</v>
      </c>
      <c r="D83" s="74" t="s">
        <v>559</v>
      </c>
      <c r="E83" s="74">
        <v>2.5</v>
      </c>
      <c r="F83" s="75"/>
      <c r="G83" s="74"/>
      <c r="H83" s="74"/>
      <c r="I83" s="74"/>
      <c r="J83" s="74"/>
      <c r="K83" s="74"/>
      <c r="L83" s="74"/>
      <c r="M83" s="74"/>
      <c r="N83" s="74"/>
      <c r="O83" s="74"/>
      <c r="P83" s="272"/>
    </row>
    <row r="84" spans="1:16" ht="12.75">
      <c r="A84" s="304">
        <v>9</v>
      </c>
      <c r="B84" s="142" t="s">
        <v>160</v>
      </c>
      <c r="C84" s="73" t="s">
        <v>403</v>
      </c>
      <c r="D84" s="74" t="s">
        <v>555</v>
      </c>
      <c r="E84" s="74">
        <v>5.6</v>
      </c>
      <c r="F84" s="75"/>
      <c r="G84" s="74"/>
      <c r="H84" s="74"/>
      <c r="I84" s="74"/>
      <c r="J84" s="74"/>
      <c r="K84" s="74"/>
      <c r="L84" s="74"/>
      <c r="M84" s="74"/>
      <c r="N84" s="74"/>
      <c r="O84" s="74"/>
      <c r="P84" s="272"/>
    </row>
    <row r="85" spans="1:16" ht="12.75">
      <c r="A85" s="302">
        <v>10</v>
      </c>
      <c r="B85" s="51" t="s">
        <v>160</v>
      </c>
      <c r="C85" s="81" t="s">
        <v>356</v>
      </c>
      <c r="D85" s="82" t="s">
        <v>559</v>
      </c>
      <c r="E85" s="82">
        <v>2.5</v>
      </c>
      <c r="F85" s="82"/>
      <c r="G85" s="82"/>
      <c r="H85" s="82"/>
      <c r="I85" s="82"/>
      <c r="J85" s="82"/>
      <c r="K85" s="82"/>
      <c r="L85" s="82"/>
      <c r="M85" s="82"/>
      <c r="N85" s="82"/>
      <c r="O85" s="82"/>
      <c r="P85" s="303"/>
    </row>
    <row r="86" spans="1:16" ht="20.25">
      <c r="A86" s="302">
        <v>11</v>
      </c>
      <c r="B86" s="51" t="s">
        <v>160</v>
      </c>
      <c r="C86" s="86" t="s">
        <v>350</v>
      </c>
      <c r="D86" s="83" t="s">
        <v>559</v>
      </c>
      <c r="E86" s="84">
        <v>2.5</v>
      </c>
      <c r="F86" s="85"/>
      <c r="G86" s="85"/>
      <c r="H86" s="85"/>
      <c r="I86" s="85"/>
      <c r="J86" s="85"/>
      <c r="K86" s="82"/>
      <c r="L86" s="82"/>
      <c r="M86" s="82"/>
      <c r="N86" s="82"/>
      <c r="O86" s="82"/>
      <c r="P86" s="303"/>
    </row>
    <row r="87" spans="1:16" ht="21">
      <c r="A87" s="302">
        <v>12</v>
      </c>
      <c r="B87" s="51" t="s">
        <v>160</v>
      </c>
      <c r="C87" s="40" t="s">
        <v>195</v>
      </c>
      <c r="D87" s="56" t="s">
        <v>559</v>
      </c>
      <c r="E87" s="56">
        <v>17.1</v>
      </c>
      <c r="F87" s="88"/>
      <c r="G87" s="56"/>
      <c r="H87" s="56"/>
      <c r="I87" s="56"/>
      <c r="J87" s="56"/>
      <c r="K87" s="56"/>
      <c r="L87" s="56"/>
      <c r="M87" s="56"/>
      <c r="N87" s="56"/>
      <c r="O87" s="56"/>
      <c r="P87" s="300"/>
    </row>
    <row r="88" spans="1:16" ht="21">
      <c r="A88" s="302">
        <v>13</v>
      </c>
      <c r="B88" s="51" t="s">
        <v>160</v>
      </c>
      <c r="C88" s="166" t="s">
        <v>363</v>
      </c>
      <c r="D88" s="175" t="s">
        <v>401</v>
      </c>
      <c r="E88" s="176">
        <v>8.5</v>
      </c>
      <c r="F88" s="57"/>
      <c r="G88" s="56"/>
      <c r="H88" s="56"/>
      <c r="I88" s="56"/>
      <c r="J88" s="56"/>
      <c r="K88" s="56"/>
      <c r="L88" s="56"/>
      <c r="M88" s="56"/>
      <c r="N88" s="56"/>
      <c r="O88" s="56"/>
      <c r="P88" s="300"/>
    </row>
    <row r="89" spans="1:16" ht="21">
      <c r="A89" s="302">
        <v>14</v>
      </c>
      <c r="B89" s="51" t="s">
        <v>160</v>
      </c>
      <c r="C89" s="166" t="s">
        <v>361</v>
      </c>
      <c r="D89" s="175" t="s">
        <v>401</v>
      </c>
      <c r="E89" s="176">
        <v>5.5</v>
      </c>
      <c r="F89" s="57"/>
      <c r="G89" s="56"/>
      <c r="H89" s="56"/>
      <c r="I89" s="56"/>
      <c r="J89" s="56"/>
      <c r="K89" s="56"/>
      <c r="L89" s="56"/>
      <c r="M89" s="56"/>
      <c r="N89" s="56"/>
      <c r="O89" s="56"/>
      <c r="P89" s="300"/>
    </row>
    <row r="90" spans="1:16" ht="21">
      <c r="A90" s="302">
        <v>15</v>
      </c>
      <c r="B90" s="51" t="s">
        <v>160</v>
      </c>
      <c r="C90" s="177" t="s">
        <v>362</v>
      </c>
      <c r="D90" s="178" t="s">
        <v>401</v>
      </c>
      <c r="E90" s="179">
        <v>2.1</v>
      </c>
      <c r="F90" s="57"/>
      <c r="G90" s="56"/>
      <c r="H90" s="56"/>
      <c r="I90" s="56"/>
      <c r="J90" s="56"/>
      <c r="K90" s="56"/>
      <c r="L90" s="56"/>
      <c r="M90" s="56"/>
      <c r="N90" s="56"/>
      <c r="O90" s="56"/>
      <c r="P90" s="300"/>
    </row>
    <row r="91" spans="1:16" ht="12.75">
      <c r="A91" s="302">
        <v>16</v>
      </c>
      <c r="B91" s="51" t="s">
        <v>160</v>
      </c>
      <c r="C91" s="180" t="s">
        <v>365</v>
      </c>
      <c r="D91" s="83" t="s">
        <v>559</v>
      </c>
      <c r="E91" s="84">
        <v>16.1</v>
      </c>
      <c r="F91" s="82"/>
      <c r="G91" s="82"/>
      <c r="H91" s="82"/>
      <c r="I91" s="82"/>
      <c r="J91" s="82"/>
      <c r="K91" s="82"/>
      <c r="L91" s="82"/>
      <c r="M91" s="82"/>
      <c r="N91" s="82"/>
      <c r="O91" s="82"/>
      <c r="P91" s="303"/>
    </row>
    <row r="92" spans="1:16" ht="12.75">
      <c r="A92" s="302">
        <v>17</v>
      </c>
      <c r="B92" s="51" t="s">
        <v>160</v>
      </c>
      <c r="C92" s="180" t="s">
        <v>366</v>
      </c>
      <c r="D92" s="83" t="s">
        <v>559</v>
      </c>
      <c r="E92" s="84">
        <v>16.1</v>
      </c>
      <c r="F92" s="82"/>
      <c r="G92" s="82"/>
      <c r="H92" s="82"/>
      <c r="I92" s="82"/>
      <c r="J92" s="82"/>
      <c r="K92" s="82"/>
      <c r="L92" s="82"/>
      <c r="M92" s="82"/>
      <c r="N92" s="82"/>
      <c r="O92" s="82"/>
      <c r="P92" s="303"/>
    </row>
    <row r="93" spans="1:16" ht="20.25">
      <c r="A93" s="302">
        <v>18</v>
      </c>
      <c r="B93" s="51" t="s">
        <v>160</v>
      </c>
      <c r="C93" s="86" t="s">
        <v>351</v>
      </c>
      <c r="D93" s="83" t="s">
        <v>559</v>
      </c>
      <c r="E93" s="84">
        <v>16.1</v>
      </c>
      <c r="F93" s="85"/>
      <c r="G93" s="85"/>
      <c r="H93" s="85"/>
      <c r="I93" s="85"/>
      <c r="J93" s="85"/>
      <c r="K93" s="85"/>
      <c r="L93" s="85"/>
      <c r="M93" s="85"/>
      <c r="N93" s="85"/>
      <c r="O93" s="85"/>
      <c r="P93" s="305"/>
    </row>
    <row r="94" spans="1:16" ht="21">
      <c r="A94" s="302">
        <v>19</v>
      </c>
      <c r="B94" s="51" t="s">
        <v>160</v>
      </c>
      <c r="C94" s="73" t="s">
        <v>196</v>
      </c>
      <c r="D94" s="181" t="s">
        <v>559</v>
      </c>
      <c r="E94" s="182">
        <v>2.5</v>
      </c>
      <c r="F94" s="87"/>
      <c r="G94" s="56"/>
      <c r="H94" s="85"/>
      <c r="I94" s="56"/>
      <c r="J94" s="85"/>
      <c r="K94" s="85"/>
      <c r="L94" s="85"/>
      <c r="M94" s="85"/>
      <c r="N94" s="85"/>
      <c r="O94" s="85"/>
      <c r="P94" s="305"/>
    </row>
    <row r="95" spans="1:16" ht="30.75">
      <c r="A95" s="302">
        <v>20</v>
      </c>
      <c r="B95" s="51" t="s">
        <v>160</v>
      </c>
      <c r="C95" s="166" t="s">
        <v>360</v>
      </c>
      <c r="D95" s="74" t="s">
        <v>559</v>
      </c>
      <c r="E95" s="74">
        <v>2.5</v>
      </c>
      <c r="F95" s="57"/>
      <c r="G95" s="56"/>
      <c r="H95" s="85"/>
      <c r="I95" s="56"/>
      <c r="J95" s="85"/>
      <c r="K95" s="85"/>
      <c r="L95" s="85"/>
      <c r="M95" s="85"/>
      <c r="N95" s="85"/>
      <c r="O95" s="85"/>
      <c r="P95" s="305"/>
    </row>
    <row r="96" spans="1:16" ht="12.75">
      <c r="A96" s="302">
        <v>21</v>
      </c>
      <c r="B96" s="51" t="s">
        <v>160</v>
      </c>
      <c r="C96" s="68" t="s">
        <v>197</v>
      </c>
      <c r="D96" s="56" t="s">
        <v>554</v>
      </c>
      <c r="E96" s="56">
        <v>1</v>
      </c>
      <c r="F96" s="57"/>
      <c r="G96" s="56"/>
      <c r="H96" s="85"/>
      <c r="I96" s="56"/>
      <c r="J96" s="85"/>
      <c r="K96" s="85"/>
      <c r="L96" s="85"/>
      <c r="M96" s="85"/>
      <c r="N96" s="85"/>
      <c r="O96" s="85"/>
      <c r="P96" s="305"/>
    </row>
    <row r="97" spans="1:16" ht="12.75">
      <c r="A97" s="544" t="s">
        <v>200</v>
      </c>
      <c r="B97" s="545"/>
      <c r="C97" s="545"/>
      <c r="D97" s="545"/>
      <c r="E97" s="545"/>
      <c r="F97" s="545"/>
      <c r="G97" s="545"/>
      <c r="H97" s="545"/>
      <c r="I97" s="545"/>
      <c r="J97" s="545"/>
      <c r="K97" s="545"/>
      <c r="L97" s="545"/>
      <c r="M97" s="545"/>
      <c r="N97" s="545"/>
      <c r="O97" s="545"/>
      <c r="P97" s="546"/>
    </row>
    <row r="98" spans="1:16" ht="30.75">
      <c r="A98" s="299">
        <v>1</v>
      </c>
      <c r="B98" s="51" t="s">
        <v>98</v>
      </c>
      <c r="C98" s="67" t="s">
        <v>323</v>
      </c>
      <c r="D98" s="56" t="s">
        <v>559</v>
      </c>
      <c r="E98" s="56">
        <v>6.1</v>
      </c>
      <c r="F98" s="57"/>
      <c r="G98" s="56"/>
      <c r="H98" s="85"/>
      <c r="I98" s="56"/>
      <c r="J98" s="85"/>
      <c r="K98" s="85"/>
      <c r="L98" s="85"/>
      <c r="M98" s="85"/>
      <c r="N98" s="85"/>
      <c r="O98" s="85"/>
      <c r="P98" s="305"/>
    </row>
    <row r="99" spans="1:16" ht="12.75">
      <c r="A99" s="299">
        <v>2</v>
      </c>
      <c r="B99" s="51" t="s">
        <v>98</v>
      </c>
      <c r="C99" s="67" t="s">
        <v>326</v>
      </c>
      <c r="D99" s="56" t="s">
        <v>559</v>
      </c>
      <c r="E99" s="56">
        <v>6.1</v>
      </c>
      <c r="F99" s="57"/>
      <c r="G99" s="56"/>
      <c r="H99" s="85"/>
      <c r="I99" s="56"/>
      <c r="J99" s="85"/>
      <c r="K99" s="85"/>
      <c r="L99" s="85"/>
      <c r="M99" s="85"/>
      <c r="N99" s="85"/>
      <c r="O99" s="85"/>
      <c r="P99" s="305"/>
    </row>
    <row r="100" spans="1:16" ht="12.75">
      <c r="A100" s="299">
        <v>3</v>
      </c>
      <c r="B100" s="51" t="s">
        <v>98</v>
      </c>
      <c r="C100" s="67" t="s">
        <v>170</v>
      </c>
      <c r="D100" s="56" t="s">
        <v>559</v>
      </c>
      <c r="E100" s="56">
        <v>6.1</v>
      </c>
      <c r="F100" s="57"/>
      <c r="G100" s="56"/>
      <c r="H100" s="85"/>
      <c r="I100" s="56"/>
      <c r="J100" s="85"/>
      <c r="K100" s="85"/>
      <c r="L100" s="85"/>
      <c r="M100" s="85"/>
      <c r="N100" s="85"/>
      <c r="O100" s="85"/>
      <c r="P100" s="305"/>
    </row>
    <row r="101" spans="1:16" ht="21">
      <c r="A101" s="299">
        <v>4</v>
      </c>
      <c r="B101" s="51" t="s">
        <v>98</v>
      </c>
      <c r="C101" s="67" t="s">
        <v>191</v>
      </c>
      <c r="D101" s="56" t="s">
        <v>559</v>
      </c>
      <c r="E101" s="56">
        <v>6.1</v>
      </c>
      <c r="F101" s="57"/>
      <c r="G101" s="56"/>
      <c r="H101" s="85"/>
      <c r="I101" s="56"/>
      <c r="J101" s="85"/>
      <c r="K101" s="85"/>
      <c r="L101" s="85"/>
      <c r="M101" s="85"/>
      <c r="N101" s="85"/>
      <c r="O101" s="85"/>
      <c r="P101" s="305"/>
    </row>
    <row r="102" spans="1:16" ht="30.75">
      <c r="A102" s="299">
        <v>5</v>
      </c>
      <c r="B102" s="51" t="s">
        <v>98</v>
      </c>
      <c r="C102" s="92" t="s">
        <v>192</v>
      </c>
      <c r="D102" s="74" t="s">
        <v>555</v>
      </c>
      <c r="E102" s="74">
        <v>10.3</v>
      </c>
      <c r="F102" s="57"/>
      <c r="G102" s="56"/>
      <c r="H102" s="85"/>
      <c r="I102" s="56"/>
      <c r="J102" s="85"/>
      <c r="K102" s="85"/>
      <c r="L102" s="85"/>
      <c r="M102" s="85"/>
      <c r="N102" s="85"/>
      <c r="O102" s="85"/>
      <c r="P102" s="305"/>
    </row>
    <row r="103" spans="1:16" ht="21">
      <c r="A103" s="299">
        <v>6</v>
      </c>
      <c r="B103" s="51" t="s">
        <v>98</v>
      </c>
      <c r="C103" s="93" t="s">
        <v>193</v>
      </c>
      <c r="D103" s="74" t="s">
        <v>559</v>
      </c>
      <c r="E103" s="56">
        <v>6.2</v>
      </c>
      <c r="F103" s="57"/>
      <c r="G103" s="56"/>
      <c r="H103" s="85"/>
      <c r="I103" s="56"/>
      <c r="J103" s="85"/>
      <c r="K103" s="85"/>
      <c r="L103" s="85"/>
      <c r="M103" s="85"/>
      <c r="N103" s="85"/>
      <c r="O103" s="85"/>
      <c r="P103" s="305"/>
    </row>
    <row r="104" spans="1:16" ht="30.75">
      <c r="A104" s="299">
        <v>7</v>
      </c>
      <c r="B104" s="51" t="s">
        <v>98</v>
      </c>
      <c r="C104" s="91" t="s">
        <v>364</v>
      </c>
      <c r="D104" s="83" t="s">
        <v>559</v>
      </c>
      <c r="E104" s="56">
        <v>6.2</v>
      </c>
      <c r="F104" s="57"/>
      <c r="G104" s="56"/>
      <c r="H104" s="85"/>
      <c r="I104" s="56"/>
      <c r="J104" s="85"/>
      <c r="K104" s="85"/>
      <c r="L104" s="85"/>
      <c r="M104" s="85"/>
      <c r="N104" s="85"/>
      <c r="O104" s="85"/>
      <c r="P104" s="305"/>
    </row>
    <row r="105" spans="1:16" ht="30.75">
      <c r="A105" s="299">
        <v>8</v>
      </c>
      <c r="B105" s="51" t="s">
        <v>98</v>
      </c>
      <c r="C105" s="166" t="s">
        <v>355</v>
      </c>
      <c r="D105" s="74" t="s">
        <v>559</v>
      </c>
      <c r="E105" s="74">
        <v>3.1</v>
      </c>
      <c r="F105" s="57"/>
      <c r="G105" s="56"/>
      <c r="H105" s="85"/>
      <c r="I105" s="56"/>
      <c r="J105" s="85"/>
      <c r="K105" s="85"/>
      <c r="L105" s="85"/>
      <c r="M105" s="85"/>
      <c r="N105" s="85"/>
      <c r="O105" s="85"/>
      <c r="P105" s="305"/>
    </row>
    <row r="106" spans="1:16" ht="30.75">
      <c r="A106" s="299">
        <v>9</v>
      </c>
      <c r="B106" s="51" t="s">
        <v>98</v>
      </c>
      <c r="C106" s="166" t="s">
        <v>349</v>
      </c>
      <c r="D106" s="74" t="s">
        <v>559</v>
      </c>
      <c r="E106" s="74">
        <v>3.1</v>
      </c>
      <c r="F106" s="57"/>
      <c r="G106" s="56"/>
      <c r="H106" s="85"/>
      <c r="I106" s="56"/>
      <c r="J106" s="85"/>
      <c r="K106" s="85"/>
      <c r="L106" s="85"/>
      <c r="M106" s="85"/>
      <c r="N106" s="85"/>
      <c r="O106" s="85"/>
      <c r="P106" s="305"/>
    </row>
    <row r="107" spans="1:16" ht="12.75">
      <c r="A107" s="299">
        <v>10</v>
      </c>
      <c r="B107" s="51" t="s">
        <v>98</v>
      </c>
      <c r="C107" s="73" t="s">
        <v>403</v>
      </c>
      <c r="D107" s="74" t="s">
        <v>555</v>
      </c>
      <c r="E107" s="74">
        <v>10.3</v>
      </c>
      <c r="F107" s="57"/>
      <c r="G107" s="56"/>
      <c r="H107" s="85"/>
      <c r="I107" s="56"/>
      <c r="J107" s="85"/>
      <c r="K107" s="85"/>
      <c r="L107" s="85"/>
      <c r="M107" s="85"/>
      <c r="N107" s="85"/>
      <c r="O107" s="85"/>
      <c r="P107" s="305"/>
    </row>
    <row r="108" spans="1:16" ht="12.75">
      <c r="A108" s="299">
        <v>11</v>
      </c>
      <c r="B108" s="51" t="s">
        <v>98</v>
      </c>
      <c r="C108" s="81" t="s">
        <v>356</v>
      </c>
      <c r="D108" s="82" t="s">
        <v>559</v>
      </c>
      <c r="E108" s="56">
        <v>6.1</v>
      </c>
      <c r="F108" s="82"/>
      <c r="G108" s="82"/>
      <c r="H108" s="85"/>
      <c r="I108" s="82"/>
      <c r="J108" s="85"/>
      <c r="K108" s="85"/>
      <c r="L108" s="85"/>
      <c r="M108" s="85"/>
      <c r="N108" s="85"/>
      <c r="O108" s="85"/>
      <c r="P108" s="305"/>
    </row>
    <row r="109" spans="1:16" ht="20.25">
      <c r="A109" s="299">
        <v>12</v>
      </c>
      <c r="B109" s="51" t="s">
        <v>98</v>
      </c>
      <c r="C109" s="86" t="s">
        <v>350</v>
      </c>
      <c r="D109" s="83" t="s">
        <v>559</v>
      </c>
      <c r="E109" s="56">
        <v>6.1</v>
      </c>
      <c r="F109" s="85"/>
      <c r="G109" s="85"/>
      <c r="H109" s="85"/>
      <c r="I109" s="85"/>
      <c r="J109" s="85"/>
      <c r="K109" s="85"/>
      <c r="L109" s="85"/>
      <c r="M109" s="85"/>
      <c r="N109" s="85"/>
      <c r="O109" s="85"/>
      <c r="P109" s="305"/>
    </row>
    <row r="110" spans="1:16" ht="21">
      <c r="A110" s="299">
        <v>13</v>
      </c>
      <c r="B110" s="51" t="s">
        <v>98</v>
      </c>
      <c r="C110" s="77" t="s">
        <v>359</v>
      </c>
      <c r="D110" s="79" t="s">
        <v>559</v>
      </c>
      <c r="E110" s="56">
        <v>6.1</v>
      </c>
      <c r="F110" s="88"/>
      <c r="G110" s="56"/>
      <c r="H110" s="85"/>
      <c r="I110" s="56"/>
      <c r="J110" s="85"/>
      <c r="K110" s="85"/>
      <c r="L110" s="85"/>
      <c r="M110" s="85"/>
      <c r="N110" s="85"/>
      <c r="O110" s="85"/>
      <c r="P110" s="305"/>
    </row>
    <row r="111" spans="1:16" ht="30.75">
      <c r="A111" s="299">
        <v>14</v>
      </c>
      <c r="B111" s="51" t="s">
        <v>98</v>
      </c>
      <c r="C111" s="91" t="s">
        <v>364</v>
      </c>
      <c r="D111" s="83" t="s">
        <v>559</v>
      </c>
      <c r="E111" s="56">
        <v>23.8</v>
      </c>
      <c r="F111" s="57"/>
      <c r="G111" s="56"/>
      <c r="H111" s="85"/>
      <c r="I111" s="56"/>
      <c r="J111" s="85"/>
      <c r="K111" s="85"/>
      <c r="L111" s="85"/>
      <c r="M111" s="85"/>
      <c r="N111" s="85"/>
      <c r="O111" s="85"/>
      <c r="P111" s="305"/>
    </row>
    <row r="112" spans="1:16" ht="21">
      <c r="A112" s="299">
        <v>15</v>
      </c>
      <c r="B112" s="51" t="s">
        <v>98</v>
      </c>
      <c r="C112" s="166" t="s">
        <v>363</v>
      </c>
      <c r="D112" s="175" t="s">
        <v>401</v>
      </c>
      <c r="E112" s="74">
        <v>11.4</v>
      </c>
      <c r="F112" s="57"/>
      <c r="G112" s="56"/>
      <c r="H112" s="85"/>
      <c r="I112" s="56"/>
      <c r="J112" s="85"/>
      <c r="K112" s="85"/>
      <c r="L112" s="85"/>
      <c r="M112" s="85"/>
      <c r="N112" s="85"/>
      <c r="O112" s="85"/>
      <c r="P112" s="305"/>
    </row>
    <row r="113" spans="1:16" ht="21">
      <c r="A113" s="299">
        <v>16</v>
      </c>
      <c r="B113" s="51" t="s">
        <v>98</v>
      </c>
      <c r="C113" s="166" t="s">
        <v>361</v>
      </c>
      <c r="D113" s="175" t="s">
        <v>401</v>
      </c>
      <c r="E113" s="74">
        <v>10.7</v>
      </c>
      <c r="F113" s="57"/>
      <c r="G113" s="56"/>
      <c r="H113" s="85"/>
      <c r="I113" s="56"/>
      <c r="J113" s="85"/>
      <c r="K113" s="85"/>
      <c r="L113" s="85"/>
      <c r="M113" s="85"/>
      <c r="N113" s="85"/>
      <c r="O113" s="85"/>
      <c r="P113" s="305"/>
    </row>
    <row r="114" spans="1:16" ht="21">
      <c r="A114" s="299">
        <v>17</v>
      </c>
      <c r="B114" s="51" t="s">
        <v>98</v>
      </c>
      <c r="C114" s="177" t="s">
        <v>362</v>
      </c>
      <c r="D114" s="178" t="s">
        <v>401</v>
      </c>
      <c r="E114" s="74">
        <v>1.7</v>
      </c>
      <c r="F114" s="57"/>
      <c r="G114" s="56"/>
      <c r="H114" s="85"/>
      <c r="I114" s="56"/>
      <c r="J114" s="85"/>
      <c r="K114" s="85"/>
      <c r="L114" s="85"/>
      <c r="M114" s="85"/>
      <c r="N114" s="85"/>
      <c r="O114" s="85"/>
      <c r="P114" s="305"/>
    </row>
    <row r="115" spans="1:16" ht="12.75">
      <c r="A115" s="299">
        <v>18</v>
      </c>
      <c r="B115" s="51" t="s">
        <v>98</v>
      </c>
      <c r="C115" s="173" t="s">
        <v>197</v>
      </c>
      <c r="D115" s="174" t="s">
        <v>554</v>
      </c>
      <c r="E115" s="74">
        <v>1</v>
      </c>
      <c r="F115" s="57"/>
      <c r="G115" s="56"/>
      <c r="H115" s="85"/>
      <c r="I115" s="56"/>
      <c r="J115" s="85"/>
      <c r="K115" s="85"/>
      <c r="L115" s="85"/>
      <c r="M115" s="85"/>
      <c r="N115" s="85"/>
      <c r="O115" s="85"/>
      <c r="P115" s="305"/>
    </row>
    <row r="116" spans="1:16" ht="21">
      <c r="A116" s="299">
        <v>19</v>
      </c>
      <c r="B116" s="51" t="s">
        <v>98</v>
      </c>
      <c r="C116" s="73" t="s">
        <v>196</v>
      </c>
      <c r="D116" s="74" t="s">
        <v>559</v>
      </c>
      <c r="E116" s="182">
        <v>2.5</v>
      </c>
      <c r="F116" s="87"/>
      <c r="G116" s="56"/>
      <c r="H116" s="85"/>
      <c r="I116" s="56"/>
      <c r="J116" s="85"/>
      <c r="K116" s="85"/>
      <c r="L116" s="85"/>
      <c r="M116" s="85"/>
      <c r="N116" s="85"/>
      <c r="O116" s="85"/>
      <c r="P116" s="305"/>
    </row>
    <row r="117" spans="1:16" ht="30.75">
      <c r="A117" s="299">
        <v>20</v>
      </c>
      <c r="B117" s="51" t="s">
        <v>98</v>
      </c>
      <c r="C117" s="166" t="s">
        <v>358</v>
      </c>
      <c r="D117" s="74" t="s">
        <v>559</v>
      </c>
      <c r="E117" s="56">
        <v>6.2</v>
      </c>
      <c r="F117" s="57"/>
      <c r="G117" s="56"/>
      <c r="H117" s="85"/>
      <c r="I117" s="56"/>
      <c r="J117" s="85"/>
      <c r="K117" s="85"/>
      <c r="L117" s="85"/>
      <c r="M117" s="85"/>
      <c r="N117" s="85"/>
      <c r="O117" s="85"/>
      <c r="P117" s="305"/>
    </row>
    <row r="118" spans="1:16" ht="12.75">
      <c r="A118" s="544" t="s">
        <v>201</v>
      </c>
      <c r="B118" s="545"/>
      <c r="C118" s="545"/>
      <c r="D118" s="545"/>
      <c r="E118" s="545"/>
      <c r="F118" s="545"/>
      <c r="G118" s="545"/>
      <c r="H118" s="545"/>
      <c r="I118" s="545"/>
      <c r="J118" s="545"/>
      <c r="K118" s="545"/>
      <c r="L118" s="545"/>
      <c r="M118" s="545"/>
      <c r="N118" s="545"/>
      <c r="O118" s="545"/>
      <c r="P118" s="546"/>
    </row>
    <row r="119" spans="1:16" ht="30.75">
      <c r="A119" s="302">
        <v>1</v>
      </c>
      <c r="B119" s="51" t="s">
        <v>372</v>
      </c>
      <c r="C119" s="67" t="s">
        <v>323</v>
      </c>
      <c r="D119" s="56" t="s">
        <v>559</v>
      </c>
      <c r="E119" s="56">
        <v>2.5</v>
      </c>
      <c r="F119" s="57"/>
      <c r="G119" s="56"/>
      <c r="H119" s="56"/>
      <c r="I119" s="56"/>
      <c r="J119" s="56"/>
      <c r="K119" s="56"/>
      <c r="L119" s="56"/>
      <c r="M119" s="56"/>
      <c r="N119" s="56"/>
      <c r="O119" s="56"/>
      <c r="P119" s="300"/>
    </row>
    <row r="120" spans="1:16" ht="12.75">
      <c r="A120" s="302">
        <v>2</v>
      </c>
      <c r="B120" s="51" t="s">
        <v>372</v>
      </c>
      <c r="C120" s="67" t="s">
        <v>326</v>
      </c>
      <c r="D120" s="56" t="s">
        <v>559</v>
      </c>
      <c r="E120" s="56">
        <v>2.5</v>
      </c>
      <c r="F120" s="57"/>
      <c r="G120" s="56"/>
      <c r="H120" s="56"/>
      <c r="I120" s="56"/>
      <c r="J120" s="56"/>
      <c r="K120" s="56"/>
      <c r="L120" s="56"/>
      <c r="M120" s="56"/>
      <c r="N120" s="56"/>
      <c r="O120" s="56"/>
      <c r="P120" s="300"/>
    </row>
    <row r="121" spans="1:16" ht="12.75">
      <c r="A121" s="302">
        <v>3</v>
      </c>
      <c r="B121" s="51" t="s">
        <v>372</v>
      </c>
      <c r="C121" s="67" t="s">
        <v>170</v>
      </c>
      <c r="D121" s="56" t="s">
        <v>559</v>
      </c>
      <c r="E121" s="56">
        <v>2.5</v>
      </c>
      <c r="F121" s="57"/>
      <c r="G121" s="56"/>
      <c r="H121" s="56"/>
      <c r="I121" s="56"/>
      <c r="J121" s="56"/>
      <c r="K121" s="56"/>
      <c r="L121" s="56"/>
      <c r="M121" s="56"/>
      <c r="N121" s="56"/>
      <c r="O121" s="56"/>
      <c r="P121" s="300"/>
    </row>
    <row r="122" spans="1:16" ht="21">
      <c r="A122" s="302">
        <v>4</v>
      </c>
      <c r="B122" s="51" t="s">
        <v>372</v>
      </c>
      <c r="C122" s="67" t="s">
        <v>191</v>
      </c>
      <c r="D122" s="56" t="s">
        <v>559</v>
      </c>
      <c r="E122" s="56">
        <v>2.5</v>
      </c>
      <c r="F122" s="57"/>
      <c r="G122" s="56"/>
      <c r="H122" s="56"/>
      <c r="I122" s="56"/>
      <c r="J122" s="56"/>
      <c r="K122" s="56"/>
      <c r="L122" s="56"/>
      <c r="M122" s="56"/>
      <c r="N122" s="56"/>
      <c r="O122" s="56"/>
      <c r="P122" s="300"/>
    </row>
    <row r="123" spans="1:16" ht="30.75">
      <c r="A123" s="302">
        <v>5</v>
      </c>
      <c r="B123" s="51" t="s">
        <v>372</v>
      </c>
      <c r="C123" s="34" t="s">
        <v>192</v>
      </c>
      <c r="D123" s="56" t="s">
        <v>555</v>
      </c>
      <c r="E123" s="56">
        <v>5.6</v>
      </c>
      <c r="F123" s="57"/>
      <c r="G123" s="56"/>
      <c r="H123" s="56"/>
      <c r="I123" s="56"/>
      <c r="J123" s="56"/>
      <c r="K123" s="56"/>
      <c r="L123" s="56"/>
      <c r="M123" s="56"/>
      <c r="N123" s="56"/>
      <c r="O123" s="56"/>
      <c r="P123" s="300"/>
    </row>
    <row r="124" spans="1:16" ht="21">
      <c r="A124" s="302">
        <v>6</v>
      </c>
      <c r="B124" s="51" t="s">
        <v>372</v>
      </c>
      <c r="C124" s="67" t="s">
        <v>193</v>
      </c>
      <c r="D124" s="56" t="s">
        <v>559</v>
      </c>
      <c r="E124" s="56">
        <v>2.5</v>
      </c>
      <c r="F124" s="57"/>
      <c r="G124" s="56"/>
      <c r="H124" s="56"/>
      <c r="I124" s="56"/>
      <c r="J124" s="56"/>
      <c r="K124" s="56"/>
      <c r="L124" s="56"/>
      <c r="M124" s="56"/>
      <c r="N124" s="56"/>
      <c r="O124" s="56"/>
      <c r="P124" s="300"/>
    </row>
    <row r="125" spans="1:16" ht="30.75">
      <c r="A125" s="302">
        <v>7</v>
      </c>
      <c r="B125" s="51" t="s">
        <v>372</v>
      </c>
      <c r="C125" s="91" t="s">
        <v>364</v>
      </c>
      <c r="D125" s="83" t="s">
        <v>559</v>
      </c>
      <c r="E125" s="84">
        <v>2.5</v>
      </c>
      <c r="F125" s="57"/>
      <c r="G125" s="56"/>
      <c r="H125" s="56"/>
      <c r="I125" s="56"/>
      <c r="J125" s="56"/>
      <c r="K125" s="56"/>
      <c r="L125" s="56"/>
      <c r="M125" s="56"/>
      <c r="N125" s="56"/>
      <c r="O125" s="56"/>
      <c r="P125" s="300"/>
    </row>
    <row r="126" spans="1:16" ht="30.75">
      <c r="A126" s="302">
        <v>8</v>
      </c>
      <c r="B126" s="51" t="s">
        <v>372</v>
      </c>
      <c r="C126" s="166" t="s">
        <v>347</v>
      </c>
      <c r="D126" s="74" t="s">
        <v>559</v>
      </c>
      <c r="E126" s="56">
        <v>2.3</v>
      </c>
      <c r="F126" s="57"/>
      <c r="G126" s="56"/>
      <c r="H126" s="56"/>
      <c r="I126" s="56"/>
      <c r="J126" s="56"/>
      <c r="K126" s="56"/>
      <c r="L126" s="56"/>
      <c r="M126" s="56"/>
      <c r="N126" s="56"/>
      <c r="O126" s="56"/>
      <c r="P126" s="300"/>
    </row>
    <row r="127" spans="1:16" ht="12.75">
      <c r="A127" s="302">
        <v>9</v>
      </c>
      <c r="B127" s="51" t="s">
        <v>372</v>
      </c>
      <c r="C127" s="73" t="s">
        <v>403</v>
      </c>
      <c r="D127" s="74" t="s">
        <v>555</v>
      </c>
      <c r="E127" s="56">
        <v>5</v>
      </c>
      <c r="F127" s="57"/>
      <c r="G127" s="56"/>
      <c r="H127" s="56"/>
      <c r="I127" s="56"/>
      <c r="J127" s="56"/>
      <c r="K127" s="56"/>
      <c r="L127" s="56"/>
      <c r="M127" s="56"/>
      <c r="N127" s="56"/>
      <c r="O127" s="56"/>
      <c r="P127" s="300"/>
    </row>
    <row r="128" spans="1:16" ht="12.75">
      <c r="A128" s="302">
        <v>10</v>
      </c>
      <c r="B128" s="51" t="s">
        <v>372</v>
      </c>
      <c r="C128" s="167" t="s">
        <v>356</v>
      </c>
      <c r="D128" s="85" t="s">
        <v>559</v>
      </c>
      <c r="E128" s="82">
        <v>2.5</v>
      </c>
      <c r="F128" s="82"/>
      <c r="G128" s="82"/>
      <c r="H128" s="56"/>
      <c r="I128" s="82"/>
      <c r="J128" s="82"/>
      <c r="K128" s="56"/>
      <c r="L128" s="56"/>
      <c r="M128" s="56"/>
      <c r="N128" s="56"/>
      <c r="O128" s="56"/>
      <c r="P128" s="300"/>
    </row>
    <row r="129" spans="1:16" ht="20.25">
      <c r="A129" s="302">
        <v>11</v>
      </c>
      <c r="B129" s="51" t="s">
        <v>372</v>
      </c>
      <c r="C129" s="86" t="s">
        <v>350</v>
      </c>
      <c r="D129" s="83" t="s">
        <v>559</v>
      </c>
      <c r="E129" s="183">
        <v>2.5</v>
      </c>
      <c r="F129" s="85"/>
      <c r="G129" s="85"/>
      <c r="H129" s="56"/>
      <c r="I129" s="85"/>
      <c r="J129" s="85"/>
      <c r="K129" s="56"/>
      <c r="L129" s="56"/>
      <c r="M129" s="56"/>
      <c r="N129" s="56"/>
      <c r="O129" s="56"/>
      <c r="P129" s="300"/>
    </row>
    <row r="130" spans="1:16" ht="21">
      <c r="A130" s="302">
        <v>12</v>
      </c>
      <c r="B130" s="51" t="s">
        <v>372</v>
      </c>
      <c r="C130" s="73" t="s">
        <v>195</v>
      </c>
      <c r="D130" s="74" t="s">
        <v>559</v>
      </c>
      <c r="E130" s="56">
        <v>17.1</v>
      </c>
      <c r="F130" s="88"/>
      <c r="G130" s="56"/>
      <c r="H130" s="56"/>
      <c r="I130" s="56"/>
      <c r="J130" s="56"/>
      <c r="K130" s="56"/>
      <c r="L130" s="56"/>
      <c r="M130" s="56"/>
      <c r="N130" s="56"/>
      <c r="O130" s="56"/>
      <c r="P130" s="300"/>
    </row>
    <row r="131" spans="1:16" ht="21">
      <c r="A131" s="302">
        <v>13</v>
      </c>
      <c r="B131" s="51" t="s">
        <v>372</v>
      </c>
      <c r="C131" s="166" t="s">
        <v>363</v>
      </c>
      <c r="D131" s="175" t="s">
        <v>401</v>
      </c>
      <c r="E131" s="184">
        <v>7.6</v>
      </c>
      <c r="F131" s="57"/>
      <c r="G131" s="56"/>
      <c r="H131" s="56"/>
      <c r="I131" s="56"/>
      <c r="J131" s="56"/>
      <c r="K131" s="56"/>
      <c r="L131" s="56"/>
      <c r="M131" s="56"/>
      <c r="N131" s="56"/>
      <c r="O131" s="56"/>
      <c r="P131" s="300"/>
    </row>
    <row r="132" spans="1:16" ht="21">
      <c r="A132" s="302">
        <v>14</v>
      </c>
      <c r="B132" s="51" t="s">
        <v>372</v>
      </c>
      <c r="C132" s="166" t="s">
        <v>361</v>
      </c>
      <c r="D132" s="175" t="s">
        <v>401</v>
      </c>
      <c r="E132" s="184">
        <v>5.6</v>
      </c>
      <c r="F132" s="57"/>
      <c r="G132" s="56"/>
      <c r="H132" s="56"/>
      <c r="I132" s="56"/>
      <c r="J132" s="56"/>
      <c r="K132" s="56"/>
      <c r="L132" s="56"/>
      <c r="M132" s="56"/>
      <c r="N132" s="56"/>
      <c r="O132" s="56"/>
      <c r="P132" s="300"/>
    </row>
    <row r="133" spans="1:16" ht="21">
      <c r="A133" s="302">
        <v>15</v>
      </c>
      <c r="B133" s="51" t="s">
        <v>372</v>
      </c>
      <c r="C133" s="177" t="s">
        <v>362</v>
      </c>
      <c r="D133" s="178" t="s">
        <v>401</v>
      </c>
      <c r="E133" s="185">
        <v>2.1</v>
      </c>
      <c r="F133" s="57"/>
      <c r="G133" s="56"/>
      <c r="H133" s="56"/>
      <c r="I133" s="56"/>
      <c r="J133" s="56"/>
      <c r="K133" s="56"/>
      <c r="L133" s="56"/>
      <c r="M133" s="56"/>
      <c r="N133" s="56"/>
      <c r="O133" s="56"/>
      <c r="P133" s="300"/>
    </row>
    <row r="134" spans="1:16" ht="12.75">
      <c r="A134" s="302">
        <v>16</v>
      </c>
      <c r="B134" s="51" t="s">
        <v>372</v>
      </c>
      <c r="C134" s="89" t="s">
        <v>365</v>
      </c>
      <c r="D134" s="90" t="s">
        <v>559</v>
      </c>
      <c r="E134" s="183">
        <v>16.1</v>
      </c>
      <c r="F134" s="82"/>
      <c r="G134" s="82"/>
      <c r="H134" s="56"/>
      <c r="I134" s="82"/>
      <c r="J134" s="82"/>
      <c r="K134" s="56"/>
      <c r="L134" s="56"/>
      <c r="M134" s="56"/>
      <c r="N134" s="56"/>
      <c r="O134" s="56"/>
      <c r="P134" s="300"/>
    </row>
    <row r="135" spans="1:16" ht="12.75">
      <c r="A135" s="302">
        <v>17</v>
      </c>
      <c r="B135" s="51" t="s">
        <v>372</v>
      </c>
      <c r="C135" s="89" t="s">
        <v>366</v>
      </c>
      <c r="D135" s="90" t="s">
        <v>559</v>
      </c>
      <c r="E135" s="183">
        <v>16.1</v>
      </c>
      <c r="F135" s="82"/>
      <c r="G135" s="82"/>
      <c r="H135" s="56"/>
      <c r="I135" s="82"/>
      <c r="J135" s="82"/>
      <c r="K135" s="56"/>
      <c r="L135" s="56"/>
      <c r="M135" s="56"/>
      <c r="N135" s="56"/>
      <c r="O135" s="56"/>
      <c r="P135" s="300"/>
    </row>
    <row r="136" spans="1:16" ht="20.25">
      <c r="A136" s="302">
        <v>18</v>
      </c>
      <c r="B136" s="51" t="s">
        <v>372</v>
      </c>
      <c r="C136" s="86" t="s">
        <v>350</v>
      </c>
      <c r="D136" s="83" t="s">
        <v>559</v>
      </c>
      <c r="E136" s="183">
        <v>16.1</v>
      </c>
      <c r="F136" s="85"/>
      <c r="G136" s="85"/>
      <c r="H136" s="56"/>
      <c r="I136" s="85"/>
      <c r="J136" s="85"/>
      <c r="K136" s="56"/>
      <c r="L136" s="56"/>
      <c r="M136" s="56"/>
      <c r="N136" s="56"/>
      <c r="O136" s="56"/>
      <c r="P136" s="300"/>
    </row>
    <row r="137" spans="1:16" ht="21">
      <c r="A137" s="302">
        <v>19</v>
      </c>
      <c r="B137" s="51" t="s">
        <v>372</v>
      </c>
      <c r="C137" s="73" t="s">
        <v>196</v>
      </c>
      <c r="D137" s="181" t="s">
        <v>559</v>
      </c>
      <c r="E137" s="186">
        <v>2.3</v>
      </c>
      <c r="F137" s="87"/>
      <c r="G137" s="56"/>
      <c r="H137" s="56"/>
      <c r="I137" s="56"/>
      <c r="J137" s="56"/>
      <c r="K137" s="56"/>
      <c r="L137" s="56"/>
      <c r="M137" s="56"/>
      <c r="N137" s="56"/>
      <c r="O137" s="56"/>
      <c r="P137" s="300"/>
    </row>
    <row r="138" spans="1:16" ht="30.75">
      <c r="A138" s="302">
        <v>20</v>
      </c>
      <c r="B138" s="51" t="s">
        <v>372</v>
      </c>
      <c r="C138" s="166" t="s">
        <v>360</v>
      </c>
      <c r="D138" s="74" t="s">
        <v>559</v>
      </c>
      <c r="E138" s="56">
        <v>2.3</v>
      </c>
      <c r="F138" s="57"/>
      <c r="G138" s="56"/>
      <c r="H138" s="56"/>
      <c r="I138" s="56"/>
      <c r="J138" s="56"/>
      <c r="K138" s="56"/>
      <c r="L138" s="56"/>
      <c r="M138" s="56"/>
      <c r="N138" s="56"/>
      <c r="O138" s="56"/>
      <c r="P138" s="300"/>
    </row>
    <row r="139" spans="1:16" ht="12.75">
      <c r="A139" s="302">
        <v>21</v>
      </c>
      <c r="B139" s="51" t="s">
        <v>372</v>
      </c>
      <c r="C139" s="68" t="s">
        <v>197</v>
      </c>
      <c r="D139" s="56" t="s">
        <v>554</v>
      </c>
      <c r="E139" s="56">
        <v>1</v>
      </c>
      <c r="F139" s="57"/>
      <c r="G139" s="56"/>
      <c r="H139" s="56"/>
      <c r="I139" s="56"/>
      <c r="J139" s="56"/>
      <c r="K139" s="56"/>
      <c r="L139" s="56"/>
      <c r="M139" s="56"/>
      <c r="N139" s="56"/>
      <c r="O139" s="56"/>
      <c r="P139" s="300"/>
    </row>
    <row r="140" spans="1:16" ht="12.75">
      <c r="A140" s="544" t="s">
        <v>367</v>
      </c>
      <c r="B140" s="545"/>
      <c r="C140" s="545"/>
      <c r="D140" s="545"/>
      <c r="E140" s="545"/>
      <c r="F140" s="545"/>
      <c r="G140" s="545"/>
      <c r="H140" s="545"/>
      <c r="I140" s="545"/>
      <c r="J140" s="545"/>
      <c r="K140" s="545"/>
      <c r="L140" s="545"/>
      <c r="M140" s="545"/>
      <c r="N140" s="545"/>
      <c r="O140" s="545"/>
      <c r="P140" s="546"/>
    </row>
    <row r="141" spans="1:16" ht="30.75">
      <c r="A141" s="299">
        <v>1</v>
      </c>
      <c r="B141" s="51" t="s">
        <v>159</v>
      </c>
      <c r="C141" s="67" t="s">
        <v>323</v>
      </c>
      <c r="D141" s="56" t="s">
        <v>559</v>
      </c>
      <c r="E141" s="56">
        <v>6.1</v>
      </c>
      <c r="F141" s="57"/>
      <c r="G141" s="56"/>
      <c r="H141" s="56"/>
      <c r="I141" s="56"/>
      <c r="J141" s="56"/>
      <c r="K141" s="56"/>
      <c r="L141" s="56"/>
      <c r="M141" s="56"/>
      <c r="N141" s="56"/>
      <c r="O141" s="56"/>
      <c r="P141" s="300"/>
    </row>
    <row r="142" spans="1:16" ht="12.75">
      <c r="A142" s="299">
        <v>2</v>
      </c>
      <c r="B142" s="51" t="s">
        <v>159</v>
      </c>
      <c r="C142" s="67" t="s">
        <v>326</v>
      </c>
      <c r="D142" s="56" t="s">
        <v>559</v>
      </c>
      <c r="E142" s="56">
        <v>6.1</v>
      </c>
      <c r="F142" s="57"/>
      <c r="G142" s="56"/>
      <c r="H142" s="56"/>
      <c r="I142" s="56"/>
      <c r="J142" s="56"/>
      <c r="K142" s="56"/>
      <c r="L142" s="56"/>
      <c r="M142" s="56"/>
      <c r="N142" s="56"/>
      <c r="O142" s="56"/>
      <c r="P142" s="300"/>
    </row>
    <row r="143" spans="1:16" ht="12.75">
      <c r="A143" s="299">
        <v>3</v>
      </c>
      <c r="B143" s="51" t="s">
        <v>159</v>
      </c>
      <c r="C143" s="67" t="s">
        <v>170</v>
      </c>
      <c r="D143" s="56" t="s">
        <v>559</v>
      </c>
      <c r="E143" s="56">
        <v>6.1</v>
      </c>
      <c r="F143" s="57"/>
      <c r="G143" s="56"/>
      <c r="H143" s="56"/>
      <c r="I143" s="56"/>
      <c r="J143" s="56"/>
      <c r="K143" s="56"/>
      <c r="L143" s="56"/>
      <c r="M143" s="56"/>
      <c r="N143" s="56"/>
      <c r="O143" s="56"/>
      <c r="P143" s="300"/>
    </row>
    <row r="144" spans="1:16" ht="21">
      <c r="A144" s="299">
        <v>4</v>
      </c>
      <c r="B144" s="51" t="s">
        <v>159</v>
      </c>
      <c r="C144" s="67" t="s">
        <v>191</v>
      </c>
      <c r="D144" s="56" t="s">
        <v>559</v>
      </c>
      <c r="E144" s="56">
        <v>6.1</v>
      </c>
      <c r="F144" s="57"/>
      <c r="G144" s="56"/>
      <c r="H144" s="56"/>
      <c r="I144" s="56"/>
      <c r="J144" s="56"/>
      <c r="K144" s="56"/>
      <c r="L144" s="56"/>
      <c r="M144" s="56"/>
      <c r="N144" s="56"/>
      <c r="O144" s="56"/>
      <c r="P144" s="300"/>
    </row>
    <row r="145" spans="1:16" ht="30.75">
      <c r="A145" s="299">
        <v>5</v>
      </c>
      <c r="B145" s="51" t="s">
        <v>159</v>
      </c>
      <c r="C145" s="92" t="s">
        <v>192</v>
      </c>
      <c r="D145" s="74" t="s">
        <v>555</v>
      </c>
      <c r="E145" s="74">
        <v>10.3</v>
      </c>
      <c r="F145" s="57"/>
      <c r="G145" s="56"/>
      <c r="H145" s="56"/>
      <c r="I145" s="56"/>
      <c r="J145" s="56"/>
      <c r="K145" s="56"/>
      <c r="L145" s="56"/>
      <c r="M145" s="56"/>
      <c r="N145" s="56"/>
      <c r="O145" s="56"/>
      <c r="P145" s="300"/>
    </row>
    <row r="146" spans="1:16" ht="21">
      <c r="A146" s="299">
        <v>6</v>
      </c>
      <c r="B146" s="51" t="s">
        <v>159</v>
      </c>
      <c r="C146" s="93" t="s">
        <v>193</v>
      </c>
      <c r="D146" s="74" t="s">
        <v>559</v>
      </c>
      <c r="E146" s="74">
        <v>6.1</v>
      </c>
      <c r="F146" s="57"/>
      <c r="G146" s="56"/>
      <c r="H146" s="56"/>
      <c r="I146" s="56"/>
      <c r="J146" s="56"/>
      <c r="K146" s="56"/>
      <c r="L146" s="56"/>
      <c r="M146" s="56"/>
      <c r="N146" s="56"/>
      <c r="O146" s="56"/>
      <c r="P146" s="300"/>
    </row>
    <row r="147" spans="1:16" ht="30.75">
      <c r="A147" s="299">
        <v>7</v>
      </c>
      <c r="B147" s="51" t="s">
        <v>159</v>
      </c>
      <c r="C147" s="91" t="s">
        <v>364</v>
      </c>
      <c r="D147" s="83" t="s">
        <v>559</v>
      </c>
      <c r="E147" s="56">
        <v>6.1</v>
      </c>
      <c r="F147" s="57"/>
      <c r="G147" s="56"/>
      <c r="H147" s="56"/>
      <c r="I147" s="56"/>
      <c r="J147" s="56"/>
      <c r="K147" s="56"/>
      <c r="L147" s="56"/>
      <c r="M147" s="56"/>
      <c r="N147" s="56"/>
      <c r="O147" s="56"/>
      <c r="P147" s="300"/>
    </row>
    <row r="148" spans="1:16" ht="30.75">
      <c r="A148" s="299">
        <v>8</v>
      </c>
      <c r="B148" s="51" t="s">
        <v>159</v>
      </c>
      <c r="C148" s="166" t="s">
        <v>355</v>
      </c>
      <c r="D148" s="74" t="s">
        <v>559</v>
      </c>
      <c r="E148" s="74">
        <v>3.1</v>
      </c>
      <c r="F148" s="57"/>
      <c r="G148" s="56"/>
      <c r="H148" s="56"/>
      <c r="I148" s="56"/>
      <c r="J148" s="56"/>
      <c r="K148" s="56"/>
      <c r="L148" s="56"/>
      <c r="M148" s="56"/>
      <c r="N148" s="56"/>
      <c r="O148" s="56"/>
      <c r="P148" s="300"/>
    </row>
    <row r="149" spans="1:16" ht="30.75">
      <c r="A149" s="299">
        <v>9</v>
      </c>
      <c r="B149" s="51" t="s">
        <v>159</v>
      </c>
      <c r="C149" s="166" t="s">
        <v>349</v>
      </c>
      <c r="D149" s="74" t="s">
        <v>559</v>
      </c>
      <c r="E149" s="74">
        <v>3.1</v>
      </c>
      <c r="F149" s="57"/>
      <c r="G149" s="56"/>
      <c r="H149" s="56"/>
      <c r="I149" s="56"/>
      <c r="J149" s="56"/>
      <c r="K149" s="56"/>
      <c r="L149" s="56"/>
      <c r="M149" s="56"/>
      <c r="N149" s="56"/>
      <c r="O149" s="56"/>
      <c r="P149" s="300"/>
    </row>
    <row r="150" spans="1:16" ht="12.75">
      <c r="A150" s="299">
        <v>10</v>
      </c>
      <c r="B150" s="51" t="s">
        <v>159</v>
      </c>
      <c r="C150" s="73" t="s">
        <v>403</v>
      </c>
      <c r="D150" s="74" t="s">
        <v>555</v>
      </c>
      <c r="E150" s="74">
        <v>10.3</v>
      </c>
      <c r="F150" s="57"/>
      <c r="G150" s="56"/>
      <c r="H150" s="56"/>
      <c r="I150" s="56"/>
      <c r="J150" s="56"/>
      <c r="K150" s="56"/>
      <c r="L150" s="56"/>
      <c r="M150" s="56"/>
      <c r="N150" s="56"/>
      <c r="O150" s="56"/>
      <c r="P150" s="300"/>
    </row>
    <row r="151" spans="1:16" ht="12.75">
      <c r="A151" s="299">
        <v>11</v>
      </c>
      <c r="B151" s="51" t="s">
        <v>159</v>
      </c>
      <c r="C151" s="81" t="s">
        <v>356</v>
      </c>
      <c r="D151" s="82" t="s">
        <v>559</v>
      </c>
      <c r="E151" s="56">
        <v>6.1</v>
      </c>
      <c r="F151" s="82"/>
      <c r="G151" s="82"/>
      <c r="H151" s="56"/>
      <c r="I151" s="82"/>
      <c r="J151" s="82"/>
      <c r="K151" s="56"/>
      <c r="L151" s="56"/>
      <c r="M151" s="56"/>
      <c r="N151" s="56"/>
      <c r="O151" s="56"/>
      <c r="P151" s="300"/>
    </row>
    <row r="152" spans="1:16" ht="20.25">
      <c r="A152" s="299">
        <v>12</v>
      </c>
      <c r="B152" s="51" t="s">
        <v>159</v>
      </c>
      <c r="C152" s="86" t="s">
        <v>350</v>
      </c>
      <c r="D152" s="83" t="s">
        <v>559</v>
      </c>
      <c r="E152" s="56">
        <v>6.1</v>
      </c>
      <c r="F152" s="85"/>
      <c r="G152" s="85"/>
      <c r="H152" s="56"/>
      <c r="I152" s="85"/>
      <c r="J152" s="85"/>
      <c r="K152" s="56"/>
      <c r="L152" s="56"/>
      <c r="M152" s="56"/>
      <c r="N152" s="56"/>
      <c r="O152" s="56"/>
      <c r="P152" s="300"/>
    </row>
    <row r="153" spans="1:16" ht="21">
      <c r="A153" s="299">
        <v>13</v>
      </c>
      <c r="B153" s="51" t="s">
        <v>159</v>
      </c>
      <c r="C153" s="77" t="s">
        <v>359</v>
      </c>
      <c r="D153" s="79" t="s">
        <v>559</v>
      </c>
      <c r="E153" s="56">
        <v>6.1</v>
      </c>
      <c r="F153" s="88"/>
      <c r="G153" s="56"/>
      <c r="H153" s="56"/>
      <c r="I153" s="56"/>
      <c r="J153" s="56"/>
      <c r="K153" s="56"/>
      <c r="L153" s="56"/>
      <c r="M153" s="56"/>
      <c r="N153" s="56"/>
      <c r="O153" s="56"/>
      <c r="P153" s="300"/>
    </row>
    <row r="154" spans="1:16" ht="30.75">
      <c r="A154" s="299">
        <v>14</v>
      </c>
      <c r="B154" s="51" t="s">
        <v>159</v>
      </c>
      <c r="C154" s="91" t="s">
        <v>364</v>
      </c>
      <c r="D154" s="83" t="s">
        <v>559</v>
      </c>
      <c r="E154" s="56">
        <v>23.8</v>
      </c>
      <c r="F154" s="57"/>
      <c r="G154" s="56"/>
      <c r="H154" s="56"/>
      <c r="I154" s="56"/>
      <c r="J154" s="56"/>
      <c r="K154" s="56"/>
      <c r="L154" s="56"/>
      <c r="M154" s="56"/>
      <c r="N154" s="56"/>
      <c r="O154" s="56"/>
      <c r="P154" s="300"/>
    </row>
    <row r="155" spans="1:16" ht="21">
      <c r="A155" s="299">
        <v>15</v>
      </c>
      <c r="B155" s="51" t="s">
        <v>159</v>
      </c>
      <c r="C155" s="166" t="s">
        <v>363</v>
      </c>
      <c r="D155" s="175" t="s">
        <v>401</v>
      </c>
      <c r="E155" s="56">
        <v>11.3</v>
      </c>
      <c r="F155" s="57"/>
      <c r="G155" s="56"/>
      <c r="H155" s="56"/>
      <c r="I155" s="56"/>
      <c r="J155" s="56"/>
      <c r="K155" s="56"/>
      <c r="L155" s="56"/>
      <c r="M155" s="56"/>
      <c r="N155" s="56"/>
      <c r="O155" s="56"/>
      <c r="P155" s="300"/>
    </row>
    <row r="156" spans="1:16" ht="21">
      <c r="A156" s="299">
        <v>16</v>
      </c>
      <c r="B156" s="51" t="s">
        <v>159</v>
      </c>
      <c r="C156" s="166" t="s">
        <v>361</v>
      </c>
      <c r="D156" s="175" t="s">
        <v>401</v>
      </c>
      <c r="E156" s="56">
        <v>10.8</v>
      </c>
      <c r="F156" s="57"/>
      <c r="G156" s="56"/>
      <c r="H156" s="56"/>
      <c r="I156" s="56"/>
      <c r="J156" s="56"/>
      <c r="K156" s="56"/>
      <c r="L156" s="56"/>
      <c r="M156" s="56"/>
      <c r="N156" s="56"/>
      <c r="O156" s="56"/>
      <c r="P156" s="300"/>
    </row>
    <row r="157" spans="1:16" ht="21">
      <c r="A157" s="299">
        <v>17</v>
      </c>
      <c r="B157" s="51" t="s">
        <v>159</v>
      </c>
      <c r="C157" s="177" t="s">
        <v>362</v>
      </c>
      <c r="D157" s="178" t="s">
        <v>401</v>
      </c>
      <c r="E157" s="56">
        <v>1.7</v>
      </c>
      <c r="F157" s="57"/>
      <c r="G157" s="56"/>
      <c r="H157" s="56"/>
      <c r="I157" s="56"/>
      <c r="J157" s="56"/>
      <c r="K157" s="56"/>
      <c r="L157" s="56"/>
      <c r="M157" s="56"/>
      <c r="N157" s="56"/>
      <c r="O157" s="56"/>
      <c r="P157" s="300"/>
    </row>
    <row r="158" spans="1:16" ht="12.75">
      <c r="A158" s="299">
        <v>18</v>
      </c>
      <c r="B158" s="51" t="s">
        <v>159</v>
      </c>
      <c r="C158" s="173" t="s">
        <v>197</v>
      </c>
      <c r="D158" s="174" t="s">
        <v>554</v>
      </c>
      <c r="E158" s="56">
        <v>1</v>
      </c>
      <c r="F158" s="57"/>
      <c r="G158" s="56"/>
      <c r="H158" s="56"/>
      <c r="I158" s="56"/>
      <c r="J158" s="56"/>
      <c r="K158" s="56"/>
      <c r="L158" s="56"/>
      <c r="M158" s="56"/>
      <c r="N158" s="56"/>
      <c r="O158" s="56"/>
      <c r="P158" s="300"/>
    </row>
    <row r="159" spans="1:16" s="58" customFormat="1" ht="20.25">
      <c r="A159" s="299">
        <v>19</v>
      </c>
      <c r="B159" s="51" t="s">
        <v>159</v>
      </c>
      <c r="C159" s="73" t="s">
        <v>196</v>
      </c>
      <c r="D159" s="74" t="s">
        <v>559</v>
      </c>
      <c r="E159" s="186">
        <v>6.1</v>
      </c>
      <c r="F159" s="87"/>
      <c r="G159" s="56"/>
      <c r="H159" s="56"/>
      <c r="I159" s="56"/>
      <c r="J159" s="56"/>
      <c r="K159" s="56"/>
      <c r="L159" s="56"/>
      <c r="M159" s="56"/>
      <c r="N159" s="56"/>
      <c r="O159" s="56"/>
      <c r="P159" s="300"/>
    </row>
    <row r="160" spans="1:16" s="58" customFormat="1" ht="30">
      <c r="A160" s="299">
        <v>20</v>
      </c>
      <c r="B160" s="51" t="s">
        <v>159</v>
      </c>
      <c r="C160" s="166" t="s">
        <v>358</v>
      </c>
      <c r="D160" s="74" t="s">
        <v>559</v>
      </c>
      <c r="E160" s="56">
        <v>6.1</v>
      </c>
      <c r="F160" s="57"/>
      <c r="G160" s="56"/>
      <c r="H160" s="56"/>
      <c r="I160" s="56"/>
      <c r="J160" s="56"/>
      <c r="K160" s="56"/>
      <c r="L160" s="56"/>
      <c r="M160" s="56"/>
      <c r="N160" s="56"/>
      <c r="O160" s="56"/>
      <c r="P160" s="300"/>
    </row>
    <row r="161" spans="1:16" s="58" customFormat="1" ht="11.25">
      <c r="A161" s="544" t="s">
        <v>368</v>
      </c>
      <c r="B161" s="545"/>
      <c r="C161" s="545"/>
      <c r="D161" s="545"/>
      <c r="E161" s="545"/>
      <c r="F161" s="545"/>
      <c r="G161" s="545"/>
      <c r="H161" s="545"/>
      <c r="I161" s="545"/>
      <c r="J161" s="545"/>
      <c r="K161" s="545"/>
      <c r="L161" s="545"/>
      <c r="M161" s="545"/>
      <c r="N161" s="545"/>
      <c r="O161" s="545"/>
      <c r="P161" s="546"/>
    </row>
    <row r="162" spans="1:16" s="58" customFormat="1" ht="30">
      <c r="A162" s="302">
        <v>1</v>
      </c>
      <c r="B162" s="51" t="s">
        <v>373</v>
      </c>
      <c r="C162" s="67" t="s">
        <v>323</v>
      </c>
      <c r="D162" s="56" t="s">
        <v>559</v>
      </c>
      <c r="E162" s="56">
        <v>17.5</v>
      </c>
      <c r="F162" s="57"/>
      <c r="G162" s="56"/>
      <c r="H162" s="56"/>
      <c r="I162" s="56"/>
      <c r="J162" s="56"/>
      <c r="K162" s="56"/>
      <c r="L162" s="56"/>
      <c r="M162" s="56"/>
      <c r="N162" s="56"/>
      <c r="O162" s="56"/>
      <c r="P162" s="300"/>
    </row>
    <row r="163" spans="1:16" s="58" customFormat="1" ht="11.25">
      <c r="A163" s="302">
        <v>2</v>
      </c>
      <c r="B163" s="51" t="s">
        <v>373</v>
      </c>
      <c r="C163" s="67" t="s">
        <v>326</v>
      </c>
      <c r="D163" s="56" t="s">
        <v>559</v>
      </c>
      <c r="E163" s="56">
        <v>17.5</v>
      </c>
      <c r="F163" s="57"/>
      <c r="G163" s="56"/>
      <c r="H163" s="56"/>
      <c r="I163" s="56"/>
      <c r="J163" s="56"/>
      <c r="K163" s="56"/>
      <c r="L163" s="56"/>
      <c r="M163" s="56"/>
      <c r="N163" s="56"/>
      <c r="O163" s="56"/>
      <c r="P163" s="300"/>
    </row>
    <row r="164" spans="1:16" s="58" customFormat="1" ht="11.25">
      <c r="A164" s="302">
        <v>3</v>
      </c>
      <c r="B164" s="51" t="s">
        <v>373</v>
      </c>
      <c r="C164" s="67" t="s">
        <v>170</v>
      </c>
      <c r="D164" s="56" t="s">
        <v>559</v>
      </c>
      <c r="E164" s="56">
        <v>17.5</v>
      </c>
      <c r="F164" s="57"/>
      <c r="G164" s="56"/>
      <c r="H164" s="56"/>
      <c r="I164" s="56"/>
      <c r="J164" s="56"/>
      <c r="K164" s="56"/>
      <c r="L164" s="56"/>
      <c r="M164" s="56"/>
      <c r="N164" s="56"/>
      <c r="O164" s="56"/>
      <c r="P164" s="300"/>
    </row>
    <row r="165" spans="1:16" s="58" customFormat="1" ht="20.25">
      <c r="A165" s="302">
        <v>4</v>
      </c>
      <c r="B165" s="51" t="s">
        <v>373</v>
      </c>
      <c r="C165" s="67" t="s">
        <v>191</v>
      </c>
      <c r="D165" s="56" t="s">
        <v>559</v>
      </c>
      <c r="E165" s="56">
        <v>2.7</v>
      </c>
      <c r="F165" s="57"/>
      <c r="G165" s="56"/>
      <c r="H165" s="56"/>
      <c r="I165" s="56"/>
      <c r="J165" s="56"/>
      <c r="K165" s="56"/>
      <c r="L165" s="56"/>
      <c r="M165" s="56"/>
      <c r="N165" s="56"/>
      <c r="O165" s="56"/>
      <c r="P165" s="300"/>
    </row>
    <row r="166" spans="1:16" s="58" customFormat="1" ht="30">
      <c r="A166" s="302">
        <v>5</v>
      </c>
      <c r="B166" s="51" t="s">
        <v>373</v>
      </c>
      <c r="C166" s="34" t="s">
        <v>192</v>
      </c>
      <c r="D166" s="56" t="s">
        <v>555</v>
      </c>
      <c r="E166" s="56">
        <v>22</v>
      </c>
      <c r="F166" s="57"/>
      <c r="G166" s="56"/>
      <c r="H166" s="56"/>
      <c r="I166" s="56"/>
      <c r="J166" s="56"/>
      <c r="K166" s="56"/>
      <c r="L166" s="56"/>
      <c r="M166" s="56"/>
      <c r="N166" s="56"/>
      <c r="O166" s="56"/>
      <c r="P166" s="300"/>
    </row>
    <row r="167" spans="1:16" s="58" customFormat="1" ht="20.25">
      <c r="A167" s="302">
        <v>6</v>
      </c>
      <c r="B167" s="51" t="s">
        <v>373</v>
      </c>
      <c r="C167" s="67" t="s">
        <v>193</v>
      </c>
      <c r="D167" s="56" t="s">
        <v>559</v>
      </c>
      <c r="E167" s="56">
        <v>17.5</v>
      </c>
      <c r="F167" s="57"/>
      <c r="G167" s="56"/>
      <c r="H167" s="56"/>
      <c r="I167" s="56"/>
      <c r="J167" s="56"/>
      <c r="K167" s="56"/>
      <c r="L167" s="56"/>
      <c r="M167" s="56"/>
      <c r="N167" s="56"/>
      <c r="O167" s="56"/>
      <c r="P167" s="300"/>
    </row>
    <row r="168" spans="1:16" s="58" customFormat="1" ht="9.75">
      <c r="A168" s="302">
        <v>7</v>
      </c>
      <c r="B168" s="51" t="s">
        <v>373</v>
      </c>
      <c r="C168" s="72" t="s">
        <v>324</v>
      </c>
      <c r="D168" s="56" t="s">
        <v>554</v>
      </c>
      <c r="E168" s="56">
        <v>1</v>
      </c>
      <c r="F168" s="57"/>
      <c r="G168" s="56"/>
      <c r="H168" s="56"/>
      <c r="I168" s="56"/>
      <c r="J168" s="56"/>
      <c r="K168" s="56"/>
      <c r="L168" s="56"/>
      <c r="M168" s="56"/>
      <c r="N168" s="56"/>
      <c r="O168" s="56"/>
      <c r="P168" s="300"/>
    </row>
    <row r="169" spans="1:16" s="58" customFormat="1" ht="30">
      <c r="A169" s="302">
        <v>8</v>
      </c>
      <c r="B169" s="51" t="s">
        <v>373</v>
      </c>
      <c r="C169" s="166" t="s">
        <v>354</v>
      </c>
      <c r="D169" s="74" t="s">
        <v>559</v>
      </c>
      <c r="E169" s="56">
        <v>6.6</v>
      </c>
      <c r="F169" s="57"/>
      <c r="G169" s="56"/>
      <c r="H169" s="56"/>
      <c r="I169" s="56"/>
      <c r="J169" s="56"/>
      <c r="K169" s="56"/>
      <c r="L169" s="56"/>
      <c r="M169" s="56"/>
      <c r="N169" s="56"/>
      <c r="O169" s="56"/>
      <c r="P169" s="300"/>
    </row>
    <row r="170" spans="1:16" s="58" customFormat="1" ht="30">
      <c r="A170" s="302">
        <v>9</v>
      </c>
      <c r="B170" s="51" t="s">
        <v>373</v>
      </c>
      <c r="C170" s="166" t="s">
        <v>347</v>
      </c>
      <c r="D170" s="74" t="s">
        <v>559</v>
      </c>
      <c r="E170" s="56">
        <v>10.6</v>
      </c>
      <c r="F170" s="57"/>
      <c r="G170" s="56"/>
      <c r="H170" s="56"/>
      <c r="I170" s="56"/>
      <c r="J170" s="56"/>
      <c r="K170" s="56"/>
      <c r="L170" s="56"/>
      <c r="M170" s="56"/>
      <c r="N170" s="56"/>
      <c r="O170" s="56"/>
      <c r="P170" s="300"/>
    </row>
    <row r="171" spans="1:16" s="58" customFormat="1" ht="30">
      <c r="A171" s="302">
        <v>10</v>
      </c>
      <c r="B171" s="51" t="s">
        <v>373</v>
      </c>
      <c r="C171" s="91" t="s">
        <v>364</v>
      </c>
      <c r="D171" s="83" t="s">
        <v>559</v>
      </c>
      <c r="E171" s="183">
        <v>1.5</v>
      </c>
      <c r="F171" s="57"/>
      <c r="G171" s="56"/>
      <c r="H171" s="56"/>
      <c r="I171" s="56"/>
      <c r="J171" s="56"/>
      <c r="K171" s="56"/>
      <c r="L171" s="56"/>
      <c r="M171" s="56"/>
      <c r="N171" s="56"/>
      <c r="O171" s="56"/>
      <c r="P171" s="300"/>
    </row>
    <row r="172" spans="1:16" s="58" customFormat="1" ht="30">
      <c r="A172" s="302">
        <v>11</v>
      </c>
      <c r="B172" s="51" t="s">
        <v>373</v>
      </c>
      <c r="C172" s="166" t="s">
        <v>355</v>
      </c>
      <c r="D172" s="74" t="s">
        <v>559</v>
      </c>
      <c r="E172" s="56">
        <v>1.5</v>
      </c>
      <c r="F172" s="57"/>
      <c r="G172" s="56"/>
      <c r="H172" s="56"/>
      <c r="I172" s="56"/>
      <c r="J172" s="56"/>
      <c r="K172" s="56"/>
      <c r="L172" s="56"/>
      <c r="M172" s="56"/>
      <c r="N172" s="56"/>
      <c r="O172" s="56"/>
      <c r="P172" s="300"/>
    </row>
    <row r="173" spans="1:16" s="58" customFormat="1" ht="30">
      <c r="A173" s="302">
        <v>12</v>
      </c>
      <c r="B173" s="51" t="s">
        <v>373</v>
      </c>
      <c r="C173" s="166" t="s">
        <v>349</v>
      </c>
      <c r="D173" s="74" t="s">
        <v>559</v>
      </c>
      <c r="E173" s="56">
        <v>1.5</v>
      </c>
      <c r="F173" s="57"/>
      <c r="G173" s="56"/>
      <c r="H173" s="56"/>
      <c r="I173" s="56"/>
      <c r="J173" s="56"/>
      <c r="K173" s="56"/>
      <c r="L173" s="56"/>
      <c r="M173" s="56"/>
      <c r="N173" s="56"/>
      <c r="O173" s="56"/>
      <c r="P173" s="300"/>
    </row>
    <row r="174" spans="1:16" s="58" customFormat="1" ht="9.75">
      <c r="A174" s="302">
        <v>13</v>
      </c>
      <c r="B174" s="51" t="s">
        <v>373</v>
      </c>
      <c r="C174" s="73" t="s">
        <v>402</v>
      </c>
      <c r="D174" s="74" t="s">
        <v>555</v>
      </c>
      <c r="E174" s="56">
        <v>22.5</v>
      </c>
      <c r="F174" s="57"/>
      <c r="G174" s="56"/>
      <c r="H174" s="56"/>
      <c r="I174" s="56"/>
      <c r="J174" s="56"/>
      <c r="K174" s="56"/>
      <c r="L174" s="56"/>
      <c r="M174" s="56"/>
      <c r="N174" s="56"/>
      <c r="O174" s="56"/>
      <c r="P174" s="300"/>
    </row>
    <row r="175" spans="1:16" s="58" customFormat="1" ht="9.75">
      <c r="A175" s="302">
        <v>14</v>
      </c>
      <c r="B175" s="51" t="s">
        <v>373</v>
      </c>
      <c r="C175" s="73" t="s">
        <v>403</v>
      </c>
      <c r="D175" s="74" t="s">
        <v>555</v>
      </c>
      <c r="E175" s="56">
        <v>4.9</v>
      </c>
      <c r="F175" s="57"/>
      <c r="G175" s="56"/>
      <c r="H175" s="56"/>
      <c r="I175" s="56"/>
      <c r="J175" s="56"/>
      <c r="K175" s="56"/>
      <c r="L175" s="56"/>
      <c r="M175" s="56"/>
      <c r="N175" s="56"/>
      <c r="O175" s="56"/>
      <c r="P175" s="300"/>
    </row>
    <row r="176" spans="1:16" s="58" customFormat="1" ht="11.25">
      <c r="A176" s="302">
        <v>15</v>
      </c>
      <c r="B176" s="51" t="s">
        <v>373</v>
      </c>
      <c r="C176" s="167" t="s">
        <v>356</v>
      </c>
      <c r="D176" s="85" t="s">
        <v>559</v>
      </c>
      <c r="E176" s="82">
        <v>3</v>
      </c>
      <c r="F176" s="82"/>
      <c r="G176" s="82"/>
      <c r="H176" s="82"/>
      <c r="I176" s="82"/>
      <c r="J176" s="82"/>
      <c r="K176" s="82"/>
      <c r="L176" s="82"/>
      <c r="M176" s="82"/>
      <c r="N176" s="82"/>
      <c r="O176" s="82"/>
      <c r="P176" s="303"/>
    </row>
    <row r="177" spans="1:16" s="58" customFormat="1" ht="20.25">
      <c r="A177" s="302">
        <v>16</v>
      </c>
      <c r="B177" s="51" t="s">
        <v>373</v>
      </c>
      <c r="C177" s="86" t="s">
        <v>350</v>
      </c>
      <c r="D177" s="83" t="s">
        <v>559</v>
      </c>
      <c r="E177" s="183">
        <v>3</v>
      </c>
      <c r="F177" s="85"/>
      <c r="G177" s="85"/>
      <c r="H177" s="85"/>
      <c r="I177" s="85"/>
      <c r="J177" s="85"/>
      <c r="K177" s="82"/>
      <c r="L177" s="82"/>
      <c r="M177" s="82"/>
      <c r="N177" s="82"/>
      <c r="O177" s="82"/>
      <c r="P177" s="303"/>
    </row>
    <row r="178" spans="1:16" s="58" customFormat="1" ht="20.25">
      <c r="A178" s="302">
        <v>17</v>
      </c>
      <c r="B178" s="51" t="s">
        <v>373</v>
      </c>
      <c r="C178" s="170" t="s">
        <v>359</v>
      </c>
      <c r="D178" s="168" t="s">
        <v>559</v>
      </c>
      <c r="E178" s="56">
        <v>63</v>
      </c>
      <c r="F178" s="57"/>
      <c r="G178" s="56"/>
      <c r="H178" s="56"/>
      <c r="I178" s="56"/>
      <c r="J178" s="56"/>
      <c r="K178" s="56"/>
      <c r="L178" s="56"/>
      <c r="M178" s="56"/>
      <c r="N178" s="56"/>
      <c r="O178" s="56"/>
      <c r="P178" s="300"/>
    </row>
    <row r="179" spans="1:16" s="58" customFormat="1" ht="20.25">
      <c r="A179" s="302">
        <v>18</v>
      </c>
      <c r="B179" s="51" t="s">
        <v>373</v>
      </c>
      <c r="C179" s="172" t="s">
        <v>357</v>
      </c>
      <c r="D179" s="169" t="s">
        <v>559</v>
      </c>
      <c r="E179" s="56">
        <v>64</v>
      </c>
      <c r="F179" s="82"/>
      <c r="G179" s="82"/>
      <c r="H179" s="82"/>
      <c r="I179" s="82"/>
      <c r="J179" s="82"/>
      <c r="K179" s="82"/>
      <c r="L179" s="82"/>
      <c r="M179" s="82"/>
      <c r="N179" s="82"/>
      <c r="O179" s="82"/>
      <c r="P179" s="303"/>
    </row>
    <row r="180" spans="1:16" s="58" customFormat="1" ht="9.75">
      <c r="A180" s="302">
        <v>19</v>
      </c>
      <c r="B180" s="51" t="s">
        <v>373</v>
      </c>
      <c r="C180" s="78" t="s">
        <v>197</v>
      </c>
      <c r="D180" s="80" t="s">
        <v>554</v>
      </c>
      <c r="E180" s="56">
        <v>1</v>
      </c>
      <c r="F180" s="57"/>
      <c r="G180" s="56"/>
      <c r="H180" s="56"/>
      <c r="I180" s="56"/>
      <c r="J180" s="56"/>
      <c r="K180" s="56"/>
      <c r="L180" s="56"/>
      <c r="M180" s="56"/>
      <c r="N180" s="56"/>
      <c r="O180" s="56"/>
      <c r="P180" s="300"/>
    </row>
    <row r="181" spans="1:16" s="58" customFormat="1" ht="20.25">
      <c r="A181" s="302">
        <v>20</v>
      </c>
      <c r="B181" s="51" t="s">
        <v>373</v>
      </c>
      <c r="C181" s="40" t="s">
        <v>196</v>
      </c>
      <c r="D181" s="56" t="s">
        <v>559</v>
      </c>
      <c r="E181" s="56">
        <v>17.5</v>
      </c>
      <c r="F181" s="57"/>
      <c r="G181" s="56"/>
      <c r="H181" s="56"/>
      <c r="I181" s="56"/>
      <c r="J181" s="56"/>
      <c r="K181" s="56"/>
      <c r="L181" s="56"/>
      <c r="M181" s="56"/>
      <c r="N181" s="56"/>
      <c r="O181" s="56"/>
      <c r="P181" s="300"/>
    </row>
    <row r="182" spans="1:16" s="58" customFormat="1" ht="30">
      <c r="A182" s="302">
        <v>21</v>
      </c>
      <c r="B182" s="51" t="s">
        <v>373</v>
      </c>
      <c r="C182" s="166" t="s">
        <v>358</v>
      </c>
      <c r="D182" s="74" t="s">
        <v>559</v>
      </c>
      <c r="E182" s="56">
        <v>20</v>
      </c>
      <c r="F182" s="57"/>
      <c r="G182" s="56"/>
      <c r="H182" s="56"/>
      <c r="I182" s="56"/>
      <c r="J182" s="56"/>
      <c r="K182" s="56"/>
      <c r="L182" s="56"/>
      <c r="M182" s="56"/>
      <c r="N182" s="56"/>
      <c r="O182" s="56"/>
      <c r="P182" s="300"/>
    </row>
    <row r="183" spans="1:16" s="58" customFormat="1" ht="11.25">
      <c r="A183" s="544" t="s">
        <v>369</v>
      </c>
      <c r="B183" s="545"/>
      <c r="C183" s="545"/>
      <c r="D183" s="545"/>
      <c r="E183" s="545"/>
      <c r="F183" s="545"/>
      <c r="G183" s="545"/>
      <c r="H183" s="545"/>
      <c r="I183" s="545"/>
      <c r="J183" s="545"/>
      <c r="K183" s="545"/>
      <c r="L183" s="545"/>
      <c r="M183" s="545"/>
      <c r="N183" s="545"/>
      <c r="O183" s="545"/>
      <c r="P183" s="546"/>
    </row>
    <row r="184" spans="1:16" s="58" customFormat="1" ht="30">
      <c r="A184" s="299">
        <v>1</v>
      </c>
      <c r="B184" s="51" t="s">
        <v>580</v>
      </c>
      <c r="C184" s="67" t="s">
        <v>323</v>
      </c>
      <c r="D184" s="56" t="s">
        <v>559</v>
      </c>
      <c r="E184" s="56">
        <v>6.2</v>
      </c>
      <c r="F184" s="57"/>
      <c r="G184" s="56"/>
      <c r="H184" s="56"/>
      <c r="I184" s="56"/>
      <c r="J184" s="56"/>
      <c r="K184" s="56"/>
      <c r="L184" s="56"/>
      <c r="M184" s="56"/>
      <c r="N184" s="56"/>
      <c r="O184" s="56"/>
      <c r="P184" s="300"/>
    </row>
    <row r="185" spans="1:16" s="58" customFormat="1" ht="11.25">
      <c r="A185" s="299">
        <v>2</v>
      </c>
      <c r="B185" s="51" t="s">
        <v>580</v>
      </c>
      <c r="C185" s="67" t="s">
        <v>326</v>
      </c>
      <c r="D185" s="56" t="s">
        <v>559</v>
      </c>
      <c r="E185" s="56">
        <v>6.2</v>
      </c>
      <c r="F185" s="57"/>
      <c r="G185" s="56"/>
      <c r="H185" s="56"/>
      <c r="I185" s="56"/>
      <c r="J185" s="56"/>
      <c r="K185" s="56"/>
      <c r="L185" s="56"/>
      <c r="M185" s="56"/>
      <c r="N185" s="56"/>
      <c r="O185" s="56"/>
      <c r="P185" s="300"/>
    </row>
    <row r="186" spans="1:16" s="58" customFormat="1" ht="11.25">
      <c r="A186" s="299">
        <v>3</v>
      </c>
      <c r="B186" s="51" t="s">
        <v>580</v>
      </c>
      <c r="C186" s="67" t="s">
        <v>170</v>
      </c>
      <c r="D186" s="56" t="s">
        <v>559</v>
      </c>
      <c r="E186" s="56">
        <v>6.2</v>
      </c>
      <c r="F186" s="57"/>
      <c r="G186" s="56"/>
      <c r="H186" s="56"/>
      <c r="I186" s="56"/>
      <c r="J186" s="56"/>
      <c r="K186" s="56"/>
      <c r="L186" s="56"/>
      <c r="M186" s="56"/>
      <c r="N186" s="56"/>
      <c r="O186" s="56"/>
      <c r="P186" s="300"/>
    </row>
    <row r="187" spans="1:16" s="58" customFormat="1" ht="20.25">
      <c r="A187" s="299">
        <v>4</v>
      </c>
      <c r="B187" s="51" t="s">
        <v>580</v>
      </c>
      <c r="C187" s="67" t="s">
        <v>345</v>
      </c>
      <c r="D187" s="56" t="s">
        <v>559</v>
      </c>
      <c r="E187" s="56">
        <v>6.2</v>
      </c>
      <c r="F187" s="57"/>
      <c r="G187" s="56"/>
      <c r="H187" s="56"/>
      <c r="I187" s="56"/>
      <c r="J187" s="56"/>
      <c r="K187" s="56"/>
      <c r="L187" s="56"/>
      <c r="M187" s="56"/>
      <c r="N187" s="56"/>
      <c r="O187" s="56"/>
      <c r="P187" s="300"/>
    </row>
    <row r="188" spans="1:16" s="58" customFormat="1" ht="9.75">
      <c r="A188" s="299">
        <v>5</v>
      </c>
      <c r="B188" s="51" t="s">
        <v>580</v>
      </c>
      <c r="C188" s="72" t="s">
        <v>324</v>
      </c>
      <c r="D188" s="56" t="s">
        <v>554</v>
      </c>
      <c r="E188" s="56">
        <v>6.2</v>
      </c>
      <c r="F188" s="57"/>
      <c r="G188" s="56"/>
      <c r="H188" s="56"/>
      <c r="I188" s="56"/>
      <c r="J188" s="56"/>
      <c r="K188" s="56"/>
      <c r="L188" s="56"/>
      <c r="M188" s="56"/>
      <c r="N188" s="56"/>
      <c r="O188" s="56"/>
      <c r="P188" s="300"/>
    </row>
    <row r="189" spans="1:16" s="58" customFormat="1" ht="11.25">
      <c r="A189" s="299">
        <v>6</v>
      </c>
      <c r="B189" s="51" t="s">
        <v>580</v>
      </c>
      <c r="C189" s="40" t="s">
        <v>325</v>
      </c>
      <c r="D189" s="56" t="s">
        <v>559</v>
      </c>
      <c r="E189" s="56">
        <v>6.2</v>
      </c>
      <c r="F189" s="57"/>
      <c r="G189" s="56"/>
      <c r="H189" s="56"/>
      <c r="I189" s="56"/>
      <c r="J189" s="56"/>
      <c r="K189" s="56"/>
      <c r="L189" s="56"/>
      <c r="M189" s="56"/>
      <c r="N189" s="56"/>
      <c r="O189" s="56"/>
      <c r="P189" s="300"/>
    </row>
    <row r="190" spans="1:16" s="58" customFormat="1" ht="30">
      <c r="A190" s="299">
        <v>7</v>
      </c>
      <c r="B190" s="51" t="s">
        <v>580</v>
      </c>
      <c r="C190" s="166" t="s">
        <v>330</v>
      </c>
      <c r="D190" s="74" t="s">
        <v>559</v>
      </c>
      <c r="E190" s="74">
        <v>6.2</v>
      </c>
      <c r="F190" s="57"/>
      <c r="G190" s="56"/>
      <c r="H190" s="56"/>
      <c r="I190" s="56"/>
      <c r="J190" s="56"/>
      <c r="K190" s="56"/>
      <c r="L190" s="56"/>
      <c r="M190" s="56"/>
      <c r="N190" s="56"/>
      <c r="O190" s="56"/>
      <c r="P190" s="300"/>
    </row>
    <row r="191" spans="1:16" s="58" customFormat="1" ht="20.25">
      <c r="A191" s="299">
        <v>8</v>
      </c>
      <c r="B191" s="51" t="s">
        <v>580</v>
      </c>
      <c r="C191" s="166" t="s">
        <v>329</v>
      </c>
      <c r="D191" s="74" t="s">
        <v>555</v>
      </c>
      <c r="E191" s="74">
        <v>11</v>
      </c>
      <c r="F191" s="57"/>
      <c r="G191" s="56"/>
      <c r="H191" s="56"/>
      <c r="I191" s="56"/>
      <c r="J191" s="56"/>
      <c r="K191" s="56"/>
      <c r="L191" s="56"/>
      <c r="M191" s="56"/>
      <c r="N191" s="56"/>
      <c r="O191" s="56"/>
      <c r="P191" s="300"/>
    </row>
    <row r="192" spans="1:16" s="58" customFormat="1" ht="20.25">
      <c r="A192" s="299">
        <v>9</v>
      </c>
      <c r="B192" s="51" t="s">
        <v>580</v>
      </c>
      <c r="C192" s="73" t="s">
        <v>359</v>
      </c>
      <c r="D192" s="74" t="s">
        <v>559</v>
      </c>
      <c r="E192" s="74">
        <v>28</v>
      </c>
      <c r="F192" s="57"/>
      <c r="G192" s="56"/>
      <c r="H192" s="56"/>
      <c r="I192" s="56"/>
      <c r="J192" s="56"/>
      <c r="K192" s="56"/>
      <c r="L192" s="56"/>
      <c r="M192" s="56"/>
      <c r="N192" s="56"/>
      <c r="O192" s="56"/>
      <c r="P192" s="300"/>
    </row>
    <row r="193" spans="1:16" s="58" customFormat="1" ht="20.25">
      <c r="A193" s="299">
        <v>10</v>
      </c>
      <c r="B193" s="51" t="s">
        <v>580</v>
      </c>
      <c r="C193" s="166" t="s">
        <v>327</v>
      </c>
      <c r="D193" s="74" t="s">
        <v>559</v>
      </c>
      <c r="E193" s="74">
        <v>28</v>
      </c>
      <c r="F193" s="57"/>
      <c r="G193" s="56"/>
      <c r="H193" s="56"/>
      <c r="I193" s="56"/>
      <c r="J193" s="56"/>
      <c r="K193" s="56"/>
      <c r="L193" s="56"/>
      <c r="M193" s="56"/>
      <c r="N193" s="56"/>
      <c r="O193" s="56"/>
      <c r="P193" s="300"/>
    </row>
    <row r="194" spans="1:16" s="58" customFormat="1" ht="20.25">
      <c r="A194" s="299">
        <v>11</v>
      </c>
      <c r="B194" s="51" t="s">
        <v>580</v>
      </c>
      <c r="C194" s="73" t="s">
        <v>196</v>
      </c>
      <c r="D194" s="74" t="s">
        <v>559</v>
      </c>
      <c r="E194" s="74">
        <v>6.2</v>
      </c>
      <c r="F194" s="57"/>
      <c r="G194" s="56"/>
      <c r="H194" s="56"/>
      <c r="I194" s="56"/>
      <c r="J194" s="56"/>
      <c r="K194" s="56"/>
      <c r="L194" s="56"/>
      <c r="M194" s="56"/>
      <c r="N194" s="56"/>
      <c r="O194" s="56"/>
      <c r="P194" s="300"/>
    </row>
    <row r="195" spans="1:16" s="58" customFormat="1" ht="30">
      <c r="A195" s="299">
        <v>12</v>
      </c>
      <c r="B195" s="51" t="s">
        <v>580</v>
      </c>
      <c r="C195" s="166" t="s">
        <v>328</v>
      </c>
      <c r="D195" s="74" t="s">
        <v>559</v>
      </c>
      <c r="E195" s="74">
        <v>6.2</v>
      </c>
      <c r="F195" s="57"/>
      <c r="G195" s="56"/>
      <c r="H195" s="56"/>
      <c r="I195" s="56"/>
      <c r="J195" s="56"/>
      <c r="K195" s="56"/>
      <c r="L195" s="56"/>
      <c r="M195" s="56"/>
      <c r="N195" s="56"/>
      <c r="O195" s="56"/>
      <c r="P195" s="300"/>
    </row>
    <row r="196" spans="1:16" s="58" customFormat="1" ht="9.75">
      <c r="A196" s="299">
        <v>13</v>
      </c>
      <c r="B196" s="51" t="s">
        <v>580</v>
      </c>
      <c r="C196" s="68" t="s">
        <v>197</v>
      </c>
      <c r="D196" s="56" t="s">
        <v>554</v>
      </c>
      <c r="E196" s="56">
        <v>1</v>
      </c>
      <c r="F196" s="57"/>
      <c r="G196" s="56"/>
      <c r="H196" s="56"/>
      <c r="I196" s="56"/>
      <c r="J196" s="56"/>
      <c r="K196" s="56"/>
      <c r="L196" s="56"/>
      <c r="M196" s="56"/>
      <c r="N196" s="56"/>
      <c r="O196" s="56"/>
      <c r="P196" s="300"/>
    </row>
    <row r="197" spans="1:16" s="58" customFormat="1" ht="11.25">
      <c r="A197" s="544" t="s">
        <v>370</v>
      </c>
      <c r="B197" s="545"/>
      <c r="C197" s="545"/>
      <c r="D197" s="545"/>
      <c r="E197" s="545"/>
      <c r="F197" s="545"/>
      <c r="G197" s="545"/>
      <c r="H197" s="545"/>
      <c r="I197" s="545"/>
      <c r="J197" s="545"/>
      <c r="K197" s="545"/>
      <c r="L197" s="545"/>
      <c r="M197" s="545"/>
      <c r="N197" s="545"/>
      <c r="O197" s="545"/>
      <c r="P197" s="546"/>
    </row>
    <row r="198" spans="1:16" s="58" customFormat="1" ht="30">
      <c r="A198" s="299">
        <v>1</v>
      </c>
      <c r="B198" s="51" t="s">
        <v>374</v>
      </c>
      <c r="C198" s="67" t="s">
        <v>323</v>
      </c>
      <c r="D198" s="56" t="s">
        <v>559</v>
      </c>
      <c r="E198" s="56">
        <v>9.4</v>
      </c>
      <c r="F198" s="57"/>
      <c r="G198" s="56"/>
      <c r="H198" s="56"/>
      <c r="I198" s="56"/>
      <c r="J198" s="56"/>
      <c r="K198" s="56"/>
      <c r="L198" s="56"/>
      <c r="M198" s="56"/>
      <c r="N198" s="56"/>
      <c r="O198" s="56"/>
      <c r="P198" s="300"/>
    </row>
    <row r="199" spans="1:16" s="58" customFormat="1" ht="11.25">
      <c r="A199" s="299">
        <v>2</v>
      </c>
      <c r="B199" s="51" t="s">
        <v>374</v>
      </c>
      <c r="C199" s="67" t="s">
        <v>326</v>
      </c>
      <c r="D199" s="56" t="s">
        <v>559</v>
      </c>
      <c r="E199" s="56">
        <v>9.4</v>
      </c>
      <c r="F199" s="57"/>
      <c r="G199" s="56"/>
      <c r="H199" s="56"/>
      <c r="I199" s="56"/>
      <c r="J199" s="56"/>
      <c r="K199" s="56"/>
      <c r="L199" s="56"/>
      <c r="M199" s="56"/>
      <c r="N199" s="56"/>
      <c r="O199" s="56"/>
      <c r="P199" s="300"/>
    </row>
    <row r="200" spans="1:16" s="58" customFormat="1" ht="11.25">
      <c r="A200" s="299">
        <v>3</v>
      </c>
      <c r="B200" s="51" t="s">
        <v>374</v>
      </c>
      <c r="C200" s="67" t="s">
        <v>170</v>
      </c>
      <c r="D200" s="56" t="s">
        <v>559</v>
      </c>
      <c r="E200" s="56">
        <v>9.4</v>
      </c>
      <c r="F200" s="57"/>
      <c r="G200" s="56"/>
      <c r="H200" s="56"/>
      <c r="I200" s="56"/>
      <c r="J200" s="56"/>
      <c r="K200" s="56"/>
      <c r="L200" s="56"/>
      <c r="M200" s="56"/>
      <c r="N200" s="56"/>
      <c r="O200" s="56"/>
      <c r="P200" s="300"/>
    </row>
    <row r="201" spans="1:16" s="58" customFormat="1" ht="20.25">
      <c r="A201" s="299">
        <v>4</v>
      </c>
      <c r="B201" s="51" t="s">
        <v>374</v>
      </c>
      <c r="C201" s="67" t="s">
        <v>191</v>
      </c>
      <c r="D201" s="56" t="s">
        <v>559</v>
      </c>
      <c r="E201" s="56">
        <v>9.4</v>
      </c>
      <c r="F201" s="57"/>
      <c r="G201" s="56"/>
      <c r="H201" s="56"/>
      <c r="I201" s="56"/>
      <c r="J201" s="56"/>
      <c r="K201" s="56"/>
      <c r="L201" s="56"/>
      <c r="M201" s="56"/>
      <c r="N201" s="56"/>
      <c r="O201" s="56"/>
      <c r="P201" s="300"/>
    </row>
    <row r="202" spans="1:16" s="58" customFormat="1" ht="30">
      <c r="A202" s="299">
        <v>5</v>
      </c>
      <c r="B202" s="51" t="s">
        <v>374</v>
      </c>
      <c r="C202" s="92" t="s">
        <v>192</v>
      </c>
      <c r="D202" s="74" t="s">
        <v>555</v>
      </c>
      <c r="E202" s="74">
        <v>14.6</v>
      </c>
      <c r="F202" s="57"/>
      <c r="G202" s="56"/>
      <c r="H202" s="56"/>
      <c r="I202" s="56"/>
      <c r="J202" s="56"/>
      <c r="K202" s="56"/>
      <c r="L202" s="56"/>
      <c r="M202" s="56"/>
      <c r="N202" s="56"/>
      <c r="O202" s="56"/>
      <c r="P202" s="300"/>
    </row>
    <row r="203" spans="1:16" s="58" customFormat="1" ht="20.25">
      <c r="A203" s="299">
        <v>6</v>
      </c>
      <c r="B203" s="51" t="s">
        <v>374</v>
      </c>
      <c r="C203" s="93" t="s">
        <v>193</v>
      </c>
      <c r="D203" s="74" t="s">
        <v>559</v>
      </c>
      <c r="E203" s="74">
        <v>9.4</v>
      </c>
      <c r="F203" s="57"/>
      <c r="G203" s="56"/>
      <c r="H203" s="56"/>
      <c r="I203" s="56"/>
      <c r="J203" s="56"/>
      <c r="K203" s="56"/>
      <c r="L203" s="56"/>
      <c r="M203" s="56"/>
      <c r="N203" s="56"/>
      <c r="O203" s="56"/>
      <c r="P203" s="300"/>
    </row>
    <row r="204" spans="1:16" s="58" customFormat="1" ht="30">
      <c r="A204" s="299">
        <v>7</v>
      </c>
      <c r="B204" s="51" t="s">
        <v>374</v>
      </c>
      <c r="C204" s="91" t="s">
        <v>364</v>
      </c>
      <c r="D204" s="83" t="s">
        <v>559</v>
      </c>
      <c r="E204" s="56">
        <v>9.4</v>
      </c>
      <c r="F204" s="57"/>
      <c r="G204" s="56"/>
      <c r="H204" s="56"/>
      <c r="I204" s="56"/>
      <c r="J204" s="56"/>
      <c r="K204" s="56"/>
      <c r="L204" s="56"/>
      <c r="M204" s="56"/>
      <c r="N204" s="56"/>
      <c r="O204" s="56"/>
      <c r="P204" s="300"/>
    </row>
    <row r="205" spans="1:16" s="58" customFormat="1" ht="30">
      <c r="A205" s="299">
        <v>8</v>
      </c>
      <c r="B205" s="51" t="s">
        <v>374</v>
      </c>
      <c r="C205" s="166" t="s">
        <v>355</v>
      </c>
      <c r="D205" s="74" t="s">
        <v>559</v>
      </c>
      <c r="E205" s="74">
        <v>4.7</v>
      </c>
      <c r="F205" s="57"/>
      <c r="G205" s="56"/>
      <c r="H205" s="56"/>
      <c r="I205" s="56"/>
      <c r="J205" s="56"/>
      <c r="K205" s="56"/>
      <c r="L205" s="56"/>
      <c r="M205" s="56"/>
      <c r="N205" s="56"/>
      <c r="O205" s="56"/>
      <c r="P205" s="300"/>
    </row>
    <row r="206" spans="1:16" s="58" customFormat="1" ht="30">
      <c r="A206" s="299">
        <v>9</v>
      </c>
      <c r="B206" s="51" t="s">
        <v>374</v>
      </c>
      <c r="C206" s="166" t="s">
        <v>349</v>
      </c>
      <c r="D206" s="74" t="s">
        <v>559</v>
      </c>
      <c r="E206" s="74">
        <v>4.7</v>
      </c>
      <c r="F206" s="57"/>
      <c r="G206" s="56"/>
      <c r="H206" s="56"/>
      <c r="I206" s="56"/>
      <c r="J206" s="56"/>
      <c r="K206" s="56"/>
      <c r="L206" s="56"/>
      <c r="M206" s="56"/>
      <c r="N206" s="56"/>
      <c r="O206" s="56"/>
      <c r="P206" s="300"/>
    </row>
    <row r="207" spans="1:16" s="58" customFormat="1" ht="9.75">
      <c r="A207" s="299">
        <v>10</v>
      </c>
      <c r="B207" s="51" t="s">
        <v>374</v>
      </c>
      <c r="C207" s="73" t="s">
        <v>403</v>
      </c>
      <c r="D207" s="74" t="s">
        <v>555</v>
      </c>
      <c r="E207" s="74">
        <v>14.6</v>
      </c>
      <c r="F207" s="57"/>
      <c r="G207" s="56"/>
      <c r="H207" s="56"/>
      <c r="I207" s="56"/>
      <c r="J207" s="56"/>
      <c r="K207" s="56"/>
      <c r="L207" s="56"/>
      <c r="M207" s="56"/>
      <c r="N207" s="56"/>
      <c r="O207" s="56"/>
      <c r="P207" s="300"/>
    </row>
    <row r="208" spans="1:16" s="58" customFormat="1" ht="11.25">
      <c r="A208" s="299">
        <v>11</v>
      </c>
      <c r="B208" s="51" t="s">
        <v>374</v>
      </c>
      <c r="C208" s="167" t="s">
        <v>356</v>
      </c>
      <c r="D208" s="85" t="s">
        <v>559</v>
      </c>
      <c r="E208" s="74">
        <v>9.4</v>
      </c>
      <c r="F208" s="82"/>
      <c r="G208" s="82"/>
      <c r="H208" s="56"/>
      <c r="I208" s="82"/>
      <c r="J208" s="82"/>
      <c r="K208" s="56"/>
      <c r="L208" s="56"/>
      <c r="M208" s="56"/>
      <c r="N208" s="56"/>
      <c r="O208" s="56"/>
      <c r="P208" s="300"/>
    </row>
    <row r="209" spans="1:16" s="58" customFormat="1" ht="20.25">
      <c r="A209" s="299">
        <v>12</v>
      </c>
      <c r="B209" s="51" t="s">
        <v>374</v>
      </c>
      <c r="C209" s="86" t="s">
        <v>350</v>
      </c>
      <c r="D209" s="83" t="s">
        <v>559</v>
      </c>
      <c r="E209" s="74">
        <v>9.4</v>
      </c>
      <c r="F209" s="85"/>
      <c r="G209" s="85"/>
      <c r="H209" s="56"/>
      <c r="I209" s="85"/>
      <c r="J209" s="85"/>
      <c r="K209" s="56"/>
      <c r="L209" s="56"/>
      <c r="M209" s="56"/>
      <c r="N209" s="56"/>
      <c r="O209" s="56"/>
      <c r="P209" s="300"/>
    </row>
    <row r="210" spans="1:16" s="58" customFormat="1" ht="20.25">
      <c r="A210" s="299">
        <v>13</v>
      </c>
      <c r="B210" s="51" t="s">
        <v>374</v>
      </c>
      <c r="C210" s="170" t="s">
        <v>359</v>
      </c>
      <c r="D210" s="168" t="s">
        <v>559</v>
      </c>
      <c r="E210" s="74">
        <v>43.1</v>
      </c>
      <c r="F210" s="88"/>
      <c r="G210" s="56"/>
      <c r="H210" s="56"/>
      <c r="I210" s="56"/>
      <c r="J210" s="56"/>
      <c r="K210" s="56"/>
      <c r="L210" s="56"/>
      <c r="M210" s="56"/>
      <c r="N210" s="56"/>
      <c r="O210" s="56"/>
      <c r="P210" s="300"/>
    </row>
    <row r="211" spans="1:16" s="58" customFormat="1" ht="30">
      <c r="A211" s="299">
        <v>14</v>
      </c>
      <c r="B211" s="51" t="s">
        <v>374</v>
      </c>
      <c r="C211" s="91" t="s">
        <v>364</v>
      </c>
      <c r="D211" s="83" t="s">
        <v>559</v>
      </c>
      <c r="E211" s="74">
        <v>43.1</v>
      </c>
      <c r="F211" s="57"/>
      <c r="G211" s="56"/>
      <c r="H211" s="56"/>
      <c r="I211" s="56"/>
      <c r="J211" s="56"/>
      <c r="K211" s="56"/>
      <c r="L211" s="56"/>
      <c r="M211" s="56"/>
      <c r="N211" s="56"/>
      <c r="O211" s="56"/>
      <c r="P211" s="300"/>
    </row>
    <row r="212" spans="1:16" s="58" customFormat="1" ht="20.25">
      <c r="A212" s="299">
        <v>15</v>
      </c>
      <c r="B212" s="51" t="s">
        <v>374</v>
      </c>
      <c r="C212" s="166" t="s">
        <v>363</v>
      </c>
      <c r="D212" s="175" t="s">
        <v>401</v>
      </c>
      <c r="E212" s="74">
        <v>26.7</v>
      </c>
      <c r="F212" s="57"/>
      <c r="G212" s="56"/>
      <c r="H212" s="56"/>
      <c r="I212" s="56"/>
      <c r="J212" s="56"/>
      <c r="K212" s="56"/>
      <c r="L212" s="56"/>
      <c r="M212" s="56"/>
      <c r="N212" s="56"/>
      <c r="O212" s="56"/>
      <c r="P212" s="300"/>
    </row>
    <row r="213" spans="1:16" s="58" customFormat="1" ht="20.25">
      <c r="A213" s="299">
        <v>16</v>
      </c>
      <c r="B213" s="51" t="s">
        <v>374</v>
      </c>
      <c r="C213" s="166" t="s">
        <v>361</v>
      </c>
      <c r="D213" s="175" t="s">
        <v>401</v>
      </c>
      <c r="E213" s="74">
        <v>16.4</v>
      </c>
      <c r="F213" s="57"/>
      <c r="G213" s="56"/>
      <c r="H213" s="56"/>
      <c r="I213" s="56"/>
      <c r="J213" s="56"/>
      <c r="K213" s="56"/>
      <c r="L213" s="56"/>
      <c r="M213" s="56"/>
      <c r="N213" s="56"/>
      <c r="O213" s="56"/>
      <c r="P213" s="300"/>
    </row>
    <row r="214" spans="1:16" s="58" customFormat="1" ht="20.25">
      <c r="A214" s="299">
        <v>17</v>
      </c>
      <c r="B214" s="51" t="s">
        <v>374</v>
      </c>
      <c r="C214" s="177" t="s">
        <v>362</v>
      </c>
      <c r="D214" s="178" t="s">
        <v>401</v>
      </c>
      <c r="E214" s="74">
        <v>2.9</v>
      </c>
      <c r="F214" s="57"/>
      <c r="G214" s="56"/>
      <c r="H214" s="56"/>
      <c r="I214" s="56"/>
      <c r="J214" s="56"/>
      <c r="K214" s="56"/>
      <c r="L214" s="56"/>
      <c r="M214" s="56"/>
      <c r="N214" s="56"/>
      <c r="O214" s="56"/>
      <c r="P214" s="300"/>
    </row>
    <row r="215" spans="1:16" s="58" customFormat="1" ht="9.75">
      <c r="A215" s="299">
        <v>18</v>
      </c>
      <c r="B215" s="51" t="s">
        <v>374</v>
      </c>
      <c r="C215" s="173" t="s">
        <v>197</v>
      </c>
      <c r="D215" s="174" t="s">
        <v>554</v>
      </c>
      <c r="E215" s="74">
        <v>1</v>
      </c>
      <c r="F215" s="57"/>
      <c r="G215" s="56"/>
      <c r="H215" s="56"/>
      <c r="I215" s="56"/>
      <c r="J215" s="56"/>
      <c r="K215" s="56"/>
      <c r="L215" s="56"/>
      <c r="M215" s="56"/>
      <c r="N215" s="56"/>
      <c r="O215" s="56"/>
      <c r="P215" s="300"/>
    </row>
    <row r="216" spans="1:16" s="58" customFormat="1" ht="20.25">
      <c r="A216" s="299">
        <v>19</v>
      </c>
      <c r="B216" s="51" t="s">
        <v>374</v>
      </c>
      <c r="C216" s="73" t="s">
        <v>196</v>
      </c>
      <c r="D216" s="74" t="s">
        <v>559</v>
      </c>
      <c r="E216" s="182">
        <v>9.4</v>
      </c>
      <c r="F216" s="87"/>
      <c r="G216" s="56"/>
      <c r="H216" s="56"/>
      <c r="I216" s="56"/>
      <c r="J216" s="56"/>
      <c r="K216" s="56"/>
      <c r="L216" s="56"/>
      <c r="M216" s="56"/>
      <c r="N216" s="56"/>
      <c r="O216" s="56"/>
      <c r="P216" s="300"/>
    </row>
    <row r="217" spans="1:16" s="58" customFormat="1" ht="30">
      <c r="A217" s="299">
        <v>20</v>
      </c>
      <c r="B217" s="51" t="s">
        <v>374</v>
      </c>
      <c r="C217" s="166" t="s">
        <v>358</v>
      </c>
      <c r="D217" s="74" t="s">
        <v>559</v>
      </c>
      <c r="E217" s="74">
        <v>9.4</v>
      </c>
      <c r="F217" s="57"/>
      <c r="G217" s="56"/>
      <c r="H217" s="56"/>
      <c r="I217" s="56"/>
      <c r="J217" s="56"/>
      <c r="K217" s="56"/>
      <c r="L217" s="56"/>
      <c r="M217" s="56"/>
      <c r="N217" s="56"/>
      <c r="O217" s="56"/>
      <c r="P217" s="300"/>
    </row>
    <row r="218" spans="1:16" s="58" customFormat="1" ht="11.25">
      <c r="A218" s="544" t="s">
        <v>371</v>
      </c>
      <c r="B218" s="545"/>
      <c r="C218" s="545"/>
      <c r="D218" s="545"/>
      <c r="E218" s="545"/>
      <c r="F218" s="545"/>
      <c r="G218" s="545"/>
      <c r="H218" s="545"/>
      <c r="I218" s="545"/>
      <c r="J218" s="545"/>
      <c r="K218" s="545"/>
      <c r="L218" s="545"/>
      <c r="M218" s="545"/>
      <c r="N218" s="545"/>
      <c r="O218" s="545"/>
      <c r="P218" s="546"/>
    </row>
    <row r="219" spans="1:16" s="58" customFormat="1" ht="30">
      <c r="A219" s="299">
        <v>1</v>
      </c>
      <c r="B219" s="51" t="s">
        <v>375</v>
      </c>
      <c r="C219" s="67" t="s">
        <v>323</v>
      </c>
      <c r="D219" s="56" t="s">
        <v>559</v>
      </c>
      <c r="E219" s="56">
        <v>660</v>
      </c>
      <c r="F219" s="57"/>
      <c r="G219" s="56"/>
      <c r="H219" s="56"/>
      <c r="I219" s="56"/>
      <c r="J219" s="56"/>
      <c r="K219" s="56"/>
      <c r="L219" s="56"/>
      <c r="M219" s="56"/>
      <c r="N219" s="56"/>
      <c r="O219" s="56"/>
      <c r="P219" s="300"/>
    </row>
    <row r="220" spans="1:16" s="58" customFormat="1" ht="11.25">
      <c r="A220" s="299">
        <v>2</v>
      </c>
      <c r="B220" s="51" t="s">
        <v>375</v>
      </c>
      <c r="C220" s="67" t="s">
        <v>326</v>
      </c>
      <c r="D220" s="56" t="s">
        <v>559</v>
      </c>
      <c r="E220" s="56">
        <v>660</v>
      </c>
      <c r="F220" s="57"/>
      <c r="G220" s="56"/>
      <c r="H220" s="56"/>
      <c r="I220" s="56"/>
      <c r="J220" s="56"/>
      <c r="K220" s="56"/>
      <c r="L220" s="56"/>
      <c r="M220" s="56"/>
      <c r="N220" s="56"/>
      <c r="O220" s="56"/>
      <c r="P220" s="300"/>
    </row>
    <row r="221" spans="1:16" s="58" customFormat="1" ht="11.25">
      <c r="A221" s="299">
        <v>3</v>
      </c>
      <c r="B221" s="51" t="s">
        <v>375</v>
      </c>
      <c r="C221" s="67" t="s">
        <v>170</v>
      </c>
      <c r="D221" s="56" t="s">
        <v>559</v>
      </c>
      <c r="E221" s="56">
        <v>660</v>
      </c>
      <c r="F221" s="57"/>
      <c r="G221" s="56"/>
      <c r="H221" s="56"/>
      <c r="I221" s="56"/>
      <c r="J221" s="56"/>
      <c r="K221" s="56"/>
      <c r="L221" s="56"/>
      <c r="M221" s="56"/>
      <c r="N221" s="56"/>
      <c r="O221" s="56"/>
      <c r="P221" s="300"/>
    </row>
    <row r="222" spans="1:16" s="58" customFormat="1" ht="30">
      <c r="A222" s="299">
        <v>4</v>
      </c>
      <c r="B222" s="51" t="s">
        <v>375</v>
      </c>
      <c r="C222" s="73" t="s">
        <v>99</v>
      </c>
      <c r="D222" s="74" t="s">
        <v>559</v>
      </c>
      <c r="E222" s="74">
        <v>660</v>
      </c>
      <c r="F222" s="57"/>
      <c r="G222" s="56"/>
      <c r="H222" s="56"/>
      <c r="I222" s="56"/>
      <c r="J222" s="56"/>
      <c r="K222" s="56"/>
      <c r="L222" s="56"/>
      <c r="M222" s="56"/>
      <c r="N222" s="56"/>
      <c r="O222" s="56"/>
      <c r="P222" s="300"/>
    </row>
    <row r="223" spans="1:16" s="58" customFormat="1" ht="30">
      <c r="A223" s="299">
        <v>5</v>
      </c>
      <c r="B223" s="51" t="s">
        <v>375</v>
      </c>
      <c r="C223" s="73" t="s">
        <v>202</v>
      </c>
      <c r="D223" s="74" t="s">
        <v>555</v>
      </c>
      <c r="E223" s="56">
        <v>122</v>
      </c>
      <c r="F223" s="57"/>
      <c r="G223" s="56"/>
      <c r="H223" s="56"/>
      <c r="I223" s="56"/>
      <c r="J223" s="56"/>
      <c r="K223" s="56"/>
      <c r="L223" s="56"/>
      <c r="M223" s="56"/>
      <c r="N223" s="56"/>
      <c r="O223" s="56"/>
      <c r="P223" s="300"/>
    </row>
    <row r="224" spans="1:16" s="58" customFormat="1" ht="20.25">
      <c r="A224" s="299">
        <v>6</v>
      </c>
      <c r="B224" s="51" t="s">
        <v>375</v>
      </c>
      <c r="C224" s="73" t="s">
        <v>385</v>
      </c>
      <c r="D224" s="74" t="s">
        <v>555</v>
      </c>
      <c r="E224" s="56">
        <v>246</v>
      </c>
      <c r="F224" s="57"/>
      <c r="G224" s="56"/>
      <c r="H224" s="56"/>
      <c r="I224" s="56"/>
      <c r="J224" s="56"/>
      <c r="K224" s="56"/>
      <c r="L224" s="56"/>
      <c r="M224" s="56"/>
      <c r="N224" s="56"/>
      <c r="O224" s="56"/>
      <c r="P224" s="300"/>
    </row>
    <row r="225" spans="1:16" s="58" customFormat="1" ht="20.25">
      <c r="A225" s="299">
        <v>7</v>
      </c>
      <c r="B225" s="51" t="s">
        <v>375</v>
      </c>
      <c r="C225" s="73" t="s">
        <v>384</v>
      </c>
      <c r="D225" s="74" t="s">
        <v>555</v>
      </c>
      <c r="E225" s="56">
        <v>32</v>
      </c>
      <c r="F225" s="57"/>
      <c r="G225" s="56"/>
      <c r="H225" s="56"/>
      <c r="I225" s="56"/>
      <c r="J225" s="56"/>
      <c r="K225" s="56"/>
      <c r="L225" s="56"/>
      <c r="M225" s="56"/>
      <c r="N225" s="56"/>
      <c r="O225" s="56"/>
      <c r="P225" s="300"/>
    </row>
    <row r="226" spans="1:16" s="58" customFormat="1" ht="20.25">
      <c r="A226" s="299">
        <v>8</v>
      </c>
      <c r="B226" s="51" t="s">
        <v>375</v>
      </c>
      <c r="C226" s="73" t="s">
        <v>383</v>
      </c>
      <c r="D226" s="74" t="s">
        <v>555</v>
      </c>
      <c r="E226" s="56">
        <v>114</v>
      </c>
      <c r="F226" s="57"/>
      <c r="G226" s="56"/>
      <c r="H226" s="56"/>
      <c r="I226" s="56"/>
      <c r="J226" s="56"/>
      <c r="K226" s="56"/>
      <c r="L226" s="56"/>
      <c r="M226" s="56"/>
      <c r="N226" s="56"/>
      <c r="O226" s="56"/>
      <c r="P226" s="300"/>
    </row>
    <row r="227" spans="1:16" s="58" customFormat="1" ht="20.25">
      <c r="A227" s="299">
        <v>9</v>
      </c>
      <c r="B227" s="51" t="s">
        <v>375</v>
      </c>
      <c r="C227" s="73" t="s">
        <v>382</v>
      </c>
      <c r="D227" s="74" t="s">
        <v>555</v>
      </c>
      <c r="E227" s="56">
        <v>36</v>
      </c>
      <c r="F227" s="57"/>
      <c r="G227" s="56"/>
      <c r="H227" s="56"/>
      <c r="I227" s="56"/>
      <c r="J227" s="56"/>
      <c r="K227" s="56"/>
      <c r="L227" s="56"/>
      <c r="M227" s="56"/>
      <c r="N227" s="56"/>
      <c r="O227" s="56"/>
      <c r="P227" s="300"/>
    </row>
    <row r="228" spans="1:16" s="58" customFormat="1" ht="20.25">
      <c r="A228" s="299">
        <v>10</v>
      </c>
      <c r="B228" s="51" t="s">
        <v>375</v>
      </c>
      <c r="C228" s="73" t="s">
        <v>195</v>
      </c>
      <c r="D228" s="74" t="s">
        <v>559</v>
      </c>
      <c r="E228" s="56">
        <v>700</v>
      </c>
      <c r="F228" s="57"/>
      <c r="G228" s="56"/>
      <c r="H228" s="56"/>
      <c r="I228" s="56"/>
      <c r="J228" s="56"/>
      <c r="K228" s="56"/>
      <c r="L228" s="56"/>
      <c r="M228" s="56"/>
      <c r="N228" s="56"/>
      <c r="O228" s="56"/>
      <c r="P228" s="300"/>
    </row>
    <row r="229" spans="1:16" s="58" customFormat="1" ht="20.25">
      <c r="A229" s="299">
        <v>11</v>
      </c>
      <c r="B229" s="142" t="s">
        <v>375</v>
      </c>
      <c r="C229" s="166" t="s">
        <v>376</v>
      </c>
      <c r="D229" s="74" t="s">
        <v>559</v>
      </c>
      <c r="E229" s="56">
        <v>436</v>
      </c>
      <c r="F229" s="57"/>
      <c r="G229" s="56"/>
      <c r="H229" s="56"/>
      <c r="I229" s="56"/>
      <c r="J229" s="56"/>
      <c r="K229" s="56"/>
      <c r="L229" s="56"/>
      <c r="M229" s="56"/>
      <c r="N229" s="56"/>
      <c r="O229" s="56"/>
      <c r="P229" s="300"/>
    </row>
    <row r="230" spans="1:16" s="58" customFormat="1" ht="11.25">
      <c r="A230" s="299">
        <v>12</v>
      </c>
      <c r="B230" s="142"/>
      <c r="C230" s="166" t="s">
        <v>353</v>
      </c>
      <c r="D230" s="74" t="s">
        <v>559</v>
      </c>
      <c r="E230" s="56">
        <v>58.5</v>
      </c>
      <c r="F230" s="57"/>
      <c r="G230" s="56"/>
      <c r="H230" s="56"/>
      <c r="I230" s="56"/>
      <c r="J230" s="56"/>
      <c r="K230" s="56"/>
      <c r="L230" s="56"/>
      <c r="M230" s="56"/>
      <c r="N230" s="56"/>
      <c r="O230" s="56"/>
      <c r="P230" s="300"/>
    </row>
    <row r="231" spans="1:16" s="58" customFormat="1" ht="20.25">
      <c r="A231" s="299">
        <v>13</v>
      </c>
      <c r="B231" s="142" t="s">
        <v>375</v>
      </c>
      <c r="C231" s="166" t="s">
        <v>377</v>
      </c>
      <c r="D231" s="74" t="s">
        <v>559</v>
      </c>
      <c r="E231" s="56">
        <v>160</v>
      </c>
      <c r="F231" s="57"/>
      <c r="G231" s="56"/>
      <c r="H231" s="56"/>
      <c r="I231" s="56"/>
      <c r="J231" s="56"/>
      <c r="K231" s="56"/>
      <c r="L231" s="56"/>
      <c r="M231" s="56"/>
      <c r="N231" s="56"/>
      <c r="O231" s="56"/>
      <c r="P231" s="300"/>
    </row>
    <row r="232" spans="1:16" s="58" customFormat="1" ht="20.25">
      <c r="A232" s="299">
        <v>14</v>
      </c>
      <c r="B232" s="142" t="s">
        <v>375</v>
      </c>
      <c r="C232" s="166" t="s">
        <v>378</v>
      </c>
      <c r="D232" s="74" t="s">
        <v>559</v>
      </c>
      <c r="E232" s="56">
        <v>36</v>
      </c>
      <c r="F232" s="57"/>
      <c r="G232" s="56"/>
      <c r="H232" s="56"/>
      <c r="I232" s="56"/>
      <c r="J232" s="56"/>
      <c r="K232" s="56"/>
      <c r="L232" s="56"/>
      <c r="M232" s="56"/>
      <c r="N232" s="56"/>
      <c r="O232" s="56"/>
      <c r="P232" s="300"/>
    </row>
    <row r="233" spans="1:16" s="58" customFormat="1" ht="20.25">
      <c r="A233" s="299">
        <v>15</v>
      </c>
      <c r="B233" s="142" t="s">
        <v>375</v>
      </c>
      <c r="C233" s="73" t="s">
        <v>203</v>
      </c>
      <c r="D233" s="74" t="s">
        <v>559</v>
      </c>
      <c r="E233" s="74">
        <v>912</v>
      </c>
      <c r="F233" s="57"/>
      <c r="G233" s="56"/>
      <c r="H233" s="56"/>
      <c r="I233" s="56"/>
      <c r="J233" s="56"/>
      <c r="K233" s="56"/>
      <c r="L233" s="56"/>
      <c r="M233" s="56"/>
      <c r="N233" s="56"/>
      <c r="O233" s="56"/>
      <c r="P233" s="300"/>
    </row>
    <row r="234" spans="1:16" s="58" customFormat="1" ht="20.25">
      <c r="A234" s="299">
        <v>16</v>
      </c>
      <c r="B234" s="142" t="s">
        <v>375</v>
      </c>
      <c r="C234" s="166" t="s">
        <v>379</v>
      </c>
      <c r="D234" s="74" t="s">
        <v>559</v>
      </c>
      <c r="E234" s="74">
        <v>618</v>
      </c>
      <c r="F234" s="57"/>
      <c r="G234" s="56"/>
      <c r="H234" s="56"/>
      <c r="I234" s="56"/>
      <c r="J234" s="56"/>
      <c r="K234" s="56"/>
      <c r="L234" s="56"/>
      <c r="M234" s="56"/>
      <c r="N234" s="56"/>
      <c r="O234" s="56"/>
      <c r="P234" s="300"/>
    </row>
    <row r="235" spans="1:16" s="58" customFormat="1" ht="20.25">
      <c r="A235" s="299">
        <v>17</v>
      </c>
      <c r="B235" s="51" t="s">
        <v>375</v>
      </c>
      <c r="C235" s="166" t="s">
        <v>380</v>
      </c>
      <c r="D235" s="169" t="s">
        <v>559</v>
      </c>
      <c r="E235" s="74">
        <v>294</v>
      </c>
      <c r="F235" s="57"/>
      <c r="G235" s="56"/>
      <c r="H235" s="56"/>
      <c r="I235" s="56"/>
      <c r="J235" s="56"/>
      <c r="K235" s="56"/>
      <c r="L235" s="56"/>
      <c r="M235" s="56"/>
      <c r="N235" s="56"/>
      <c r="O235" s="56"/>
      <c r="P235" s="300"/>
    </row>
    <row r="236" spans="1:16" s="58" customFormat="1" ht="11.25">
      <c r="A236" s="299">
        <v>18</v>
      </c>
      <c r="B236" s="51" t="s">
        <v>375</v>
      </c>
      <c r="C236" s="96" t="s">
        <v>405</v>
      </c>
      <c r="D236" s="95" t="s">
        <v>381</v>
      </c>
      <c r="E236" s="94">
        <v>148</v>
      </c>
      <c r="F236" s="57"/>
      <c r="G236" s="56"/>
      <c r="H236" s="56"/>
      <c r="I236" s="56"/>
      <c r="J236" s="56"/>
      <c r="K236" s="56"/>
      <c r="L236" s="56"/>
      <c r="M236" s="56"/>
      <c r="N236" s="56"/>
      <c r="O236" s="56"/>
      <c r="P236" s="300"/>
    </row>
    <row r="237" spans="1:16" s="58" customFormat="1" ht="11.25">
      <c r="A237" s="544" t="s">
        <v>386</v>
      </c>
      <c r="B237" s="545"/>
      <c r="C237" s="545"/>
      <c r="D237" s="545"/>
      <c r="E237" s="545"/>
      <c r="F237" s="545"/>
      <c r="G237" s="545"/>
      <c r="H237" s="545"/>
      <c r="I237" s="545"/>
      <c r="J237" s="545"/>
      <c r="K237" s="545"/>
      <c r="L237" s="545"/>
      <c r="M237" s="545"/>
      <c r="N237" s="545"/>
      <c r="O237" s="545"/>
      <c r="P237" s="546"/>
    </row>
    <row r="238" spans="1:16" s="58" customFormat="1" ht="30">
      <c r="A238" s="299">
        <v>1</v>
      </c>
      <c r="B238" s="51" t="s">
        <v>157</v>
      </c>
      <c r="C238" s="67" t="s">
        <v>323</v>
      </c>
      <c r="D238" s="56" t="s">
        <v>559</v>
      </c>
      <c r="E238" s="56">
        <v>31</v>
      </c>
      <c r="F238" s="57"/>
      <c r="G238" s="56"/>
      <c r="H238" s="56"/>
      <c r="I238" s="56"/>
      <c r="J238" s="56"/>
      <c r="K238" s="56"/>
      <c r="L238" s="56"/>
      <c r="M238" s="56"/>
      <c r="N238" s="56"/>
      <c r="O238" s="56"/>
      <c r="P238" s="300"/>
    </row>
    <row r="239" spans="1:16" s="58" customFormat="1" ht="11.25">
      <c r="A239" s="299">
        <v>2</v>
      </c>
      <c r="B239" s="51" t="s">
        <v>157</v>
      </c>
      <c r="C239" s="67" t="s">
        <v>326</v>
      </c>
      <c r="D239" s="56" t="s">
        <v>559</v>
      </c>
      <c r="E239" s="56">
        <v>31</v>
      </c>
      <c r="F239" s="57"/>
      <c r="G239" s="56"/>
      <c r="H239" s="56"/>
      <c r="I239" s="56"/>
      <c r="J239" s="56"/>
      <c r="K239" s="56"/>
      <c r="L239" s="56"/>
      <c r="M239" s="56"/>
      <c r="N239" s="56"/>
      <c r="O239" s="56"/>
      <c r="P239" s="300"/>
    </row>
    <row r="240" spans="1:16" s="58" customFormat="1" ht="11.25">
      <c r="A240" s="299">
        <v>3</v>
      </c>
      <c r="B240" s="51" t="s">
        <v>157</v>
      </c>
      <c r="C240" s="67" t="s">
        <v>170</v>
      </c>
      <c r="D240" s="56" t="s">
        <v>559</v>
      </c>
      <c r="E240" s="56">
        <v>31</v>
      </c>
      <c r="F240" s="57"/>
      <c r="G240" s="56"/>
      <c r="H240" s="56"/>
      <c r="I240" s="56"/>
      <c r="J240" s="56"/>
      <c r="K240" s="56"/>
      <c r="L240" s="56"/>
      <c r="M240" s="56"/>
      <c r="N240" s="56"/>
      <c r="O240" s="56"/>
      <c r="P240" s="300"/>
    </row>
    <row r="241" spans="1:16" s="58" customFormat="1" ht="20.25">
      <c r="A241" s="299">
        <v>4</v>
      </c>
      <c r="B241" s="51" t="s">
        <v>157</v>
      </c>
      <c r="C241" s="67" t="s">
        <v>345</v>
      </c>
      <c r="D241" s="56" t="s">
        <v>559</v>
      </c>
      <c r="E241" s="56">
        <v>31</v>
      </c>
      <c r="F241" s="57"/>
      <c r="G241" s="56"/>
      <c r="H241" s="56"/>
      <c r="I241" s="56"/>
      <c r="J241" s="56"/>
      <c r="K241" s="56"/>
      <c r="L241" s="56"/>
      <c r="M241" s="56"/>
      <c r="N241" s="56"/>
      <c r="O241" s="56"/>
      <c r="P241" s="300"/>
    </row>
    <row r="242" spans="1:16" s="58" customFormat="1" ht="9.75">
      <c r="A242" s="299">
        <v>5</v>
      </c>
      <c r="B242" s="51" t="s">
        <v>157</v>
      </c>
      <c r="C242" s="72" t="s">
        <v>324</v>
      </c>
      <c r="D242" s="56" t="s">
        <v>554</v>
      </c>
      <c r="E242" s="56">
        <v>1</v>
      </c>
      <c r="F242" s="57"/>
      <c r="G242" s="56"/>
      <c r="H242" s="56"/>
      <c r="I242" s="56"/>
      <c r="J242" s="56"/>
      <c r="K242" s="56"/>
      <c r="L242" s="56"/>
      <c r="M242" s="56"/>
      <c r="N242" s="56"/>
      <c r="O242" s="56"/>
      <c r="P242" s="300"/>
    </row>
    <row r="243" spans="1:16" s="58" customFormat="1" ht="11.25">
      <c r="A243" s="299">
        <v>6</v>
      </c>
      <c r="B243" s="142" t="s">
        <v>157</v>
      </c>
      <c r="C243" s="73" t="s">
        <v>325</v>
      </c>
      <c r="D243" s="74" t="s">
        <v>559</v>
      </c>
      <c r="E243" s="74">
        <v>31</v>
      </c>
      <c r="F243" s="57"/>
      <c r="G243" s="56"/>
      <c r="H243" s="56"/>
      <c r="I243" s="56"/>
      <c r="J243" s="56"/>
      <c r="K243" s="56"/>
      <c r="L243" s="56"/>
      <c r="M243" s="56"/>
      <c r="N243" s="56"/>
      <c r="O243" s="56"/>
      <c r="P243" s="300"/>
    </row>
    <row r="244" spans="1:16" s="58" customFormat="1" ht="30">
      <c r="A244" s="299">
        <v>7</v>
      </c>
      <c r="B244" s="142" t="s">
        <v>157</v>
      </c>
      <c r="C244" s="166" t="s">
        <v>330</v>
      </c>
      <c r="D244" s="74" t="s">
        <v>559</v>
      </c>
      <c r="E244" s="74">
        <v>31</v>
      </c>
      <c r="F244" s="57"/>
      <c r="G244" s="56"/>
      <c r="H244" s="56"/>
      <c r="I244" s="56"/>
      <c r="J244" s="56"/>
      <c r="K244" s="56"/>
      <c r="L244" s="56"/>
      <c r="M244" s="56"/>
      <c r="N244" s="56"/>
      <c r="O244" s="56"/>
      <c r="P244" s="300"/>
    </row>
    <row r="245" spans="1:16" s="58" customFormat="1" ht="20.25">
      <c r="A245" s="299">
        <v>8</v>
      </c>
      <c r="B245" s="142" t="s">
        <v>157</v>
      </c>
      <c r="C245" s="166" t="s">
        <v>329</v>
      </c>
      <c r="D245" s="74" t="s">
        <v>555</v>
      </c>
      <c r="E245" s="74">
        <v>26</v>
      </c>
      <c r="F245" s="57"/>
      <c r="G245" s="56"/>
      <c r="H245" s="56"/>
      <c r="I245" s="56"/>
      <c r="J245" s="56"/>
      <c r="K245" s="56"/>
      <c r="L245" s="56"/>
      <c r="M245" s="56"/>
      <c r="N245" s="56"/>
      <c r="O245" s="56"/>
      <c r="P245" s="300"/>
    </row>
    <row r="246" spans="1:16" s="58" customFormat="1" ht="20.25">
      <c r="A246" s="299">
        <v>9</v>
      </c>
      <c r="B246" s="142" t="s">
        <v>157</v>
      </c>
      <c r="C246" s="73" t="s">
        <v>359</v>
      </c>
      <c r="D246" s="74" t="s">
        <v>559</v>
      </c>
      <c r="E246" s="74">
        <v>78</v>
      </c>
      <c r="F246" s="57"/>
      <c r="G246" s="56"/>
      <c r="H246" s="56"/>
      <c r="I246" s="56"/>
      <c r="J246" s="56"/>
      <c r="K246" s="56"/>
      <c r="L246" s="56"/>
      <c r="M246" s="56"/>
      <c r="N246" s="56"/>
      <c r="O246" s="56"/>
      <c r="P246" s="300"/>
    </row>
    <row r="247" spans="1:16" ht="21">
      <c r="A247" s="299">
        <v>10</v>
      </c>
      <c r="B247" s="142" t="s">
        <v>157</v>
      </c>
      <c r="C247" s="166" t="s">
        <v>327</v>
      </c>
      <c r="D247" s="74" t="s">
        <v>559</v>
      </c>
      <c r="E247" s="74">
        <v>78</v>
      </c>
      <c r="F247" s="57"/>
      <c r="G247" s="56"/>
      <c r="H247" s="56"/>
      <c r="I247" s="56"/>
      <c r="J247" s="56"/>
      <c r="K247" s="56"/>
      <c r="L247" s="56"/>
      <c r="M247" s="56"/>
      <c r="N247" s="56"/>
      <c r="O247" s="56"/>
      <c r="P247" s="300"/>
    </row>
    <row r="248" spans="1:16" s="58" customFormat="1" ht="20.25">
      <c r="A248" s="299">
        <v>11</v>
      </c>
      <c r="B248" s="142" t="s">
        <v>157</v>
      </c>
      <c r="C248" s="73" t="s">
        <v>196</v>
      </c>
      <c r="D248" s="74" t="s">
        <v>559</v>
      </c>
      <c r="E248" s="74">
        <v>31</v>
      </c>
      <c r="F248" s="57"/>
      <c r="G248" s="56"/>
      <c r="H248" s="56"/>
      <c r="I248" s="56"/>
      <c r="J248" s="56"/>
      <c r="K248" s="56"/>
      <c r="L248" s="56"/>
      <c r="M248" s="56"/>
      <c r="N248" s="56"/>
      <c r="O248" s="56"/>
      <c r="P248" s="300"/>
    </row>
    <row r="249" spans="1:16" s="58" customFormat="1" ht="30">
      <c r="A249" s="299">
        <v>12</v>
      </c>
      <c r="B249" s="142" t="s">
        <v>157</v>
      </c>
      <c r="C249" s="166" t="s">
        <v>328</v>
      </c>
      <c r="D249" s="74" t="s">
        <v>559</v>
      </c>
      <c r="E249" s="74">
        <v>31</v>
      </c>
      <c r="F249" s="57"/>
      <c r="G249" s="56"/>
      <c r="H249" s="56"/>
      <c r="I249" s="56"/>
      <c r="J249" s="56"/>
      <c r="K249" s="56"/>
      <c r="L249" s="56"/>
      <c r="M249" s="56"/>
      <c r="N249" s="56"/>
      <c r="O249" s="56"/>
      <c r="P249" s="300"/>
    </row>
    <row r="250" spans="1:16" s="58" customFormat="1" ht="9.75">
      <c r="A250" s="299">
        <v>13</v>
      </c>
      <c r="B250" s="51" t="s">
        <v>157</v>
      </c>
      <c r="C250" s="68" t="s">
        <v>197</v>
      </c>
      <c r="D250" s="56" t="s">
        <v>554</v>
      </c>
      <c r="E250" s="56">
        <v>1</v>
      </c>
      <c r="F250" s="57"/>
      <c r="G250" s="56"/>
      <c r="H250" s="56"/>
      <c r="I250" s="56"/>
      <c r="J250" s="56"/>
      <c r="K250" s="56"/>
      <c r="L250" s="56"/>
      <c r="M250" s="56"/>
      <c r="N250" s="56"/>
      <c r="O250" s="56"/>
      <c r="P250" s="300"/>
    </row>
    <row r="251" spans="1:16" s="58" customFormat="1" ht="11.25">
      <c r="A251" s="544" t="s">
        <v>387</v>
      </c>
      <c r="B251" s="545"/>
      <c r="C251" s="545"/>
      <c r="D251" s="545"/>
      <c r="E251" s="545"/>
      <c r="F251" s="545"/>
      <c r="G251" s="545"/>
      <c r="H251" s="545"/>
      <c r="I251" s="545"/>
      <c r="J251" s="545"/>
      <c r="K251" s="545"/>
      <c r="L251" s="545"/>
      <c r="M251" s="545"/>
      <c r="N251" s="545"/>
      <c r="O251" s="545"/>
      <c r="P251" s="546"/>
    </row>
    <row r="252" spans="1:16" s="58" customFormat="1" ht="30">
      <c r="A252" s="299">
        <v>1</v>
      </c>
      <c r="B252" s="51" t="s">
        <v>93</v>
      </c>
      <c r="C252" s="67" t="s">
        <v>323</v>
      </c>
      <c r="D252" s="56" t="s">
        <v>559</v>
      </c>
      <c r="E252" s="56">
        <v>16.5</v>
      </c>
      <c r="F252" s="57"/>
      <c r="G252" s="56"/>
      <c r="H252" s="56"/>
      <c r="I252" s="56"/>
      <c r="J252" s="56"/>
      <c r="K252" s="56"/>
      <c r="L252" s="56"/>
      <c r="M252" s="56"/>
      <c r="N252" s="56"/>
      <c r="O252" s="56"/>
      <c r="P252" s="300"/>
    </row>
    <row r="253" spans="1:16" s="58" customFormat="1" ht="11.25">
      <c r="A253" s="299">
        <v>2</v>
      </c>
      <c r="B253" s="51" t="s">
        <v>93</v>
      </c>
      <c r="C253" s="67" t="s">
        <v>326</v>
      </c>
      <c r="D253" s="56" t="s">
        <v>559</v>
      </c>
      <c r="E253" s="56">
        <v>16.5</v>
      </c>
      <c r="F253" s="57"/>
      <c r="G253" s="56"/>
      <c r="H253" s="56"/>
      <c r="I253" s="56"/>
      <c r="J253" s="56"/>
      <c r="K253" s="56"/>
      <c r="L253" s="56"/>
      <c r="M253" s="56"/>
      <c r="N253" s="56"/>
      <c r="O253" s="56"/>
      <c r="P253" s="300"/>
    </row>
    <row r="254" spans="1:16" s="58" customFormat="1" ht="11.25">
      <c r="A254" s="299">
        <v>3</v>
      </c>
      <c r="B254" s="51" t="s">
        <v>93</v>
      </c>
      <c r="C254" s="67" t="s">
        <v>170</v>
      </c>
      <c r="D254" s="56" t="s">
        <v>559</v>
      </c>
      <c r="E254" s="56">
        <v>16.5</v>
      </c>
      <c r="F254" s="57"/>
      <c r="G254" s="56"/>
      <c r="H254" s="56"/>
      <c r="I254" s="56"/>
      <c r="J254" s="56"/>
      <c r="K254" s="56"/>
      <c r="L254" s="56"/>
      <c r="M254" s="56"/>
      <c r="N254" s="56"/>
      <c r="O254" s="56"/>
      <c r="P254" s="300"/>
    </row>
    <row r="255" spans="1:16" s="58" customFormat="1" ht="20.25">
      <c r="A255" s="299">
        <v>4</v>
      </c>
      <c r="B255" s="51" t="s">
        <v>93</v>
      </c>
      <c r="C255" s="67" t="s">
        <v>345</v>
      </c>
      <c r="D255" s="56" t="s">
        <v>559</v>
      </c>
      <c r="E255" s="56">
        <v>16.5</v>
      </c>
      <c r="F255" s="57"/>
      <c r="G255" s="56"/>
      <c r="H255" s="56"/>
      <c r="I255" s="56"/>
      <c r="J255" s="56"/>
      <c r="K255" s="56"/>
      <c r="L255" s="56"/>
      <c r="M255" s="56"/>
      <c r="N255" s="56"/>
      <c r="O255" s="56"/>
      <c r="P255" s="300"/>
    </row>
    <row r="256" spans="1:16" s="58" customFormat="1" ht="9.75">
      <c r="A256" s="299">
        <v>5</v>
      </c>
      <c r="B256" s="51" t="s">
        <v>93</v>
      </c>
      <c r="C256" s="72" t="s">
        <v>324</v>
      </c>
      <c r="D256" s="56" t="s">
        <v>554</v>
      </c>
      <c r="E256" s="56">
        <v>1</v>
      </c>
      <c r="F256" s="57"/>
      <c r="G256" s="56"/>
      <c r="H256" s="56"/>
      <c r="I256" s="56"/>
      <c r="J256" s="56"/>
      <c r="K256" s="56"/>
      <c r="L256" s="56"/>
      <c r="M256" s="56"/>
      <c r="N256" s="56"/>
      <c r="O256" s="56"/>
      <c r="P256" s="300"/>
    </row>
    <row r="257" spans="1:16" s="58" customFormat="1" ht="11.25">
      <c r="A257" s="299">
        <v>6</v>
      </c>
      <c r="B257" s="51" t="s">
        <v>93</v>
      </c>
      <c r="C257" s="40" t="s">
        <v>325</v>
      </c>
      <c r="D257" s="56" t="s">
        <v>559</v>
      </c>
      <c r="E257" s="56">
        <v>16.5</v>
      </c>
      <c r="F257" s="57"/>
      <c r="G257" s="56"/>
      <c r="H257" s="56"/>
      <c r="I257" s="56"/>
      <c r="J257" s="56"/>
      <c r="K257" s="56"/>
      <c r="L257" s="56"/>
      <c r="M257" s="56"/>
      <c r="N257" s="56"/>
      <c r="O257" s="56"/>
      <c r="P257" s="300"/>
    </row>
    <row r="258" spans="1:16" s="58" customFormat="1" ht="30">
      <c r="A258" s="299">
        <v>7</v>
      </c>
      <c r="B258" s="51" t="s">
        <v>93</v>
      </c>
      <c r="C258" s="166" t="s">
        <v>330</v>
      </c>
      <c r="D258" s="74" t="s">
        <v>559</v>
      </c>
      <c r="E258" s="74">
        <v>16.5</v>
      </c>
      <c r="F258" s="57"/>
      <c r="G258" s="56"/>
      <c r="H258" s="56"/>
      <c r="I258" s="56"/>
      <c r="J258" s="56"/>
      <c r="K258" s="56"/>
      <c r="L258" s="56"/>
      <c r="M258" s="56"/>
      <c r="N258" s="56"/>
      <c r="O258" s="56"/>
      <c r="P258" s="300"/>
    </row>
    <row r="259" spans="1:16" s="58" customFormat="1" ht="20.25">
      <c r="A259" s="299">
        <v>8</v>
      </c>
      <c r="B259" s="51" t="s">
        <v>93</v>
      </c>
      <c r="C259" s="166" t="s">
        <v>329</v>
      </c>
      <c r="D259" s="74" t="s">
        <v>555</v>
      </c>
      <c r="E259" s="74">
        <v>15</v>
      </c>
      <c r="F259" s="57"/>
      <c r="G259" s="56"/>
      <c r="H259" s="56"/>
      <c r="I259" s="56"/>
      <c r="J259" s="56"/>
      <c r="K259" s="56"/>
      <c r="L259" s="56"/>
      <c r="M259" s="56"/>
      <c r="N259" s="56"/>
      <c r="O259" s="56"/>
      <c r="P259" s="300"/>
    </row>
    <row r="260" spans="1:16" s="58" customFormat="1" ht="20.25">
      <c r="A260" s="299">
        <v>9</v>
      </c>
      <c r="B260" s="51" t="s">
        <v>93</v>
      </c>
      <c r="C260" s="73" t="s">
        <v>359</v>
      </c>
      <c r="D260" s="74" t="s">
        <v>559</v>
      </c>
      <c r="E260" s="56">
        <v>45.2</v>
      </c>
      <c r="F260" s="57"/>
      <c r="G260" s="56"/>
      <c r="H260" s="56"/>
      <c r="I260" s="56"/>
      <c r="J260" s="56"/>
      <c r="K260" s="56"/>
      <c r="L260" s="56"/>
      <c r="M260" s="56"/>
      <c r="N260" s="56"/>
      <c r="O260" s="56"/>
      <c r="P260" s="300"/>
    </row>
    <row r="261" spans="1:16" s="58" customFormat="1" ht="20.25">
      <c r="A261" s="299">
        <v>10</v>
      </c>
      <c r="B261" s="51" t="s">
        <v>93</v>
      </c>
      <c r="C261" s="166" t="s">
        <v>327</v>
      </c>
      <c r="D261" s="74" t="s">
        <v>559</v>
      </c>
      <c r="E261" s="56">
        <v>45</v>
      </c>
      <c r="F261" s="57"/>
      <c r="G261" s="56"/>
      <c r="H261" s="56"/>
      <c r="I261" s="56"/>
      <c r="J261" s="56"/>
      <c r="K261" s="56"/>
      <c r="L261" s="56"/>
      <c r="M261" s="56"/>
      <c r="N261" s="56"/>
      <c r="O261" s="56"/>
      <c r="P261" s="300"/>
    </row>
    <row r="262" spans="1:16" s="58" customFormat="1" ht="20.25">
      <c r="A262" s="299">
        <v>11</v>
      </c>
      <c r="B262" s="51" t="s">
        <v>93</v>
      </c>
      <c r="C262" s="73" t="s">
        <v>196</v>
      </c>
      <c r="D262" s="74" t="s">
        <v>559</v>
      </c>
      <c r="E262" s="74">
        <v>16.5</v>
      </c>
      <c r="F262" s="57"/>
      <c r="G262" s="56"/>
      <c r="H262" s="56"/>
      <c r="I262" s="56"/>
      <c r="J262" s="56"/>
      <c r="K262" s="56"/>
      <c r="L262" s="56"/>
      <c r="M262" s="56"/>
      <c r="N262" s="56"/>
      <c r="O262" s="56"/>
      <c r="P262" s="300"/>
    </row>
    <row r="263" spans="1:16" s="58" customFormat="1" ht="30">
      <c r="A263" s="299">
        <v>12</v>
      </c>
      <c r="B263" s="51" t="s">
        <v>93</v>
      </c>
      <c r="C263" s="166" t="s">
        <v>328</v>
      </c>
      <c r="D263" s="74" t="s">
        <v>559</v>
      </c>
      <c r="E263" s="74">
        <v>16.5</v>
      </c>
      <c r="F263" s="57"/>
      <c r="G263" s="56"/>
      <c r="H263" s="56"/>
      <c r="I263" s="56"/>
      <c r="J263" s="56"/>
      <c r="K263" s="56"/>
      <c r="L263" s="56"/>
      <c r="M263" s="56"/>
      <c r="N263" s="56"/>
      <c r="O263" s="56"/>
      <c r="P263" s="300"/>
    </row>
    <row r="264" spans="1:16" s="58" customFormat="1" ht="9.75">
      <c r="A264" s="299">
        <v>13</v>
      </c>
      <c r="B264" s="51" t="s">
        <v>93</v>
      </c>
      <c r="C264" s="68" t="s">
        <v>197</v>
      </c>
      <c r="D264" s="56" t="s">
        <v>554</v>
      </c>
      <c r="E264" s="56">
        <v>1</v>
      </c>
      <c r="F264" s="57"/>
      <c r="G264" s="56"/>
      <c r="H264" s="56"/>
      <c r="I264" s="56"/>
      <c r="J264" s="56"/>
      <c r="K264" s="56"/>
      <c r="L264" s="56"/>
      <c r="M264" s="56"/>
      <c r="N264" s="56"/>
      <c r="O264" s="56"/>
      <c r="P264" s="300"/>
    </row>
    <row r="265" spans="1:16" s="58" customFormat="1" ht="11.25">
      <c r="A265" s="544" t="s">
        <v>388</v>
      </c>
      <c r="B265" s="545"/>
      <c r="C265" s="545"/>
      <c r="D265" s="545"/>
      <c r="E265" s="545"/>
      <c r="F265" s="545"/>
      <c r="G265" s="545"/>
      <c r="H265" s="545"/>
      <c r="I265" s="545"/>
      <c r="J265" s="545"/>
      <c r="K265" s="545"/>
      <c r="L265" s="545"/>
      <c r="M265" s="545"/>
      <c r="N265" s="545"/>
      <c r="O265" s="545"/>
      <c r="P265" s="546"/>
    </row>
    <row r="266" spans="1:16" s="58" customFormat="1" ht="30">
      <c r="A266" s="299">
        <v>1</v>
      </c>
      <c r="B266" s="51" t="s">
        <v>389</v>
      </c>
      <c r="C266" s="93" t="s">
        <v>323</v>
      </c>
      <c r="D266" s="74" t="s">
        <v>559</v>
      </c>
      <c r="E266" s="74">
        <v>2</v>
      </c>
      <c r="F266" s="57"/>
      <c r="G266" s="56"/>
      <c r="H266" s="56"/>
      <c r="I266" s="56"/>
      <c r="J266" s="56"/>
      <c r="K266" s="56"/>
      <c r="L266" s="56"/>
      <c r="M266" s="56"/>
      <c r="N266" s="56"/>
      <c r="O266" s="56"/>
      <c r="P266" s="300"/>
    </row>
    <row r="267" spans="1:16" s="58" customFormat="1" ht="11.25">
      <c r="A267" s="299">
        <v>2</v>
      </c>
      <c r="B267" s="51" t="s">
        <v>389</v>
      </c>
      <c r="C267" s="93" t="s">
        <v>326</v>
      </c>
      <c r="D267" s="74" t="s">
        <v>559</v>
      </c>
      <c r="E267" s="74">
        <v>2</v>
      </c>
      <c r="F267" s="57"/>
      <c r="G267" s="56"/>
      <c r="H267" s="56"/>
      <c r="I267" s="56"/>
      <c r="J267" s="56"/>
      <c r="K267" s="56"/>
      <c r="L267" s="56"/>
      <c r="M267" s="56"/>
      <c r="N267" s="56"/>
      <c r="O267" s="56"/>
      <c r="P267" s="300"/>
    </row>
    <row r="268" spans="1:16" s="58" customFormat="1" ht="11.25">
      <c r="A268" s="299">
        <v>3</v>
      </c>
      <c r="B268" s="51" t="s">
        <v>389</v>
      </c>
      <c r="C268" s="93" t="s">
        <v>170</v>
      </c>
      <c r="D268" s="74" t="s">
        <v>559</v>
      </c>
      <c r="E268" s="74">
        <v>2</v>
      </c>
      <c r="F268" s="57"/>
      <c r="G268" s="56"/>
      <c r="H268" s="56"/>
      <c r="I268" s="56"/>
      <c r="J268" s="56"/>
      <c r="K268" s="56"/>
      <c r="L268" s="56"/>
      <c r="M268" s="56"/>
      <c r="N268" s="56"/>
      <c r="O268" s="56"/>
      <c r="P268" s="300"/>
    </row>
    <row r="269" spans="1:16" s="58" customFormat="1" ht="20.25">
      <c r="A269" s="299">
        <v>4</v>
      </c>
      <c r="B269" s="51" t="s">
        <v>389</v>
      </c>
      <c r="C269" s="93" t="s">
        <v>345</v>
      </c>
      <c r="D269" s="74" t="s">
        <v>559</v>
      </c>
      <c r="E269" s="74">
        <v>2</v>
      </c>
      <c r="F269" s="57"/>
      <c r="G269" s="56"/>
      <c r="H269" s="56"/>
      <c r="I269" s="56"/>
      <c r="J269" s="56"/>
      <c r="K269" s="56"/>
      <c r="L269" s="56"/>
      <c r="M269" s="56"/>
      <c r="N269" s="56"/>
      <c r="O269" s="56"/>
      <c r="P269" s="300"/>
    </row>
    <row r="270" spans="1:16" s="58" customFormat="1" ht="9.75">
      <c r="A270" s="299">
        <v>5</v>
      </c>
      <c r="B270" s="51" t="s">
        <v>389</v>
      </c>
      <c r="C270" s="165" t="s">
        <v>324</v>
      </c>
      <c r="D270" s="74" t="s">
        <v>554</v>
      </c>
      <c r="E270" s="74">
        <v>1</v>
      </c>
      <c r="F270" s="57"/>
      <c r="G270" s="56"/>
      <c r="H270" s="56"/>
      <c r="I270" s="56"/>
      <c r="J270" s="56"/>
      <c r="K270" s="56"/>
      <c r="L270" s="56"/>
      <c r="M270" s="56"/>
      <c r="N270" s="56"/>
      <c r="O270" s="56"/>
      <c r="P270" s="300"/>
    </row>
    <row r="271" spans="1:16" s="58" customFormat="1" ht="11.25">
      <c r="A271" s="299">
        <v>6</v>
      </c>
      <c r="B271" s="51" t="s">
        <v>389</v>
      </c>
      <c r="C271" s="73" t="s">
        <v>325</v>
      </c>
      <c r="D271" s="74" t="s">
        <v>559</v>
      </c>
      <c r="E271" s="74">
        <v>2</v>
      </c>
      <c r="F271" s="57"/>
      <c r="G271" s="56"/>
      <c r="H271" s="56"/>
      <c r="I271" s="56"/>
      <c r="J271" s="56"/>
      <c r="K271" s="56"/>
      <c r="L271" s="56"/>
      <c r="M271" s="56"/>
      <c r="N271" s="56"/>
      <c r="O271" s="56"/>
      <c r="P271" s="300"/>
    </row>
    <row r="272" spans="1:16" s="58" customFormat="1" ht="30">
      <c r="A272" s="299">
        <v>7</v>
      </c>
      <c r="B272" s="51" t="s">
        <v>389</v>
      </c>
      <c r="C272" s="166" t="s">
        <v>330</v>
      </c>
      <c r="D272" s="74" t="s">
        <v>559</v>
      </c>
      <c r="E272" s="74">
        <v>2</v>
      </c>
      <c r="F272" s="57"/>
      <c r="G272" s="56"/>
      <c r="H272" s="56"/>
      <c r="I272" s="56"/>
      <c r="J272" s="56"/>
      <c r="K272" s="56"/>
      <c r="L272" s="56"/>
      <c r="M272" s="56"/>
      <c r="N272" s="56"/>
      <c r="O272" s="56"/>
      <c r="P272" s="300"/>
    </row>
    <row r="273" spans="1:16" s="58" customFormat="1" ht="20.25">
      <c r="A273" s="299">
        <v>8</v>
      </c>
      <c r="B273" s="51" t="s">
        <v>389</v>
      </c>
      <c r="C273" s="166" t="s">
        <v>329</v>
      </c>
      <c r="D273" s="74" t="s">
        <v>555</v>
      </c>
      <c r="E273" s="74">
        <v>5.6</v>
      </c>
      <c r="F273" s="57"/>
      <c r="G273" s="56"/>
      <c r="H273" s="56"/>
      <c r="I273" s="56"/>
      <c r="J273" s="56"/>
      <c r="K273" s="56"/>
      <c r="L273" s="56"/>
      <c r="M273" s="56"/>
      <c r="N273" s="56"/>
      <c r="O273" s="56"/>
      <c r="P273" s="300"/>
    </row>
    <row r="274" spans="1:16" s="58" customFormat="1" ht="20.25">
      <c r="A274" s="299">
        <v>9</v>
      </c>
      <c r="B274" s="51" t="s">
        <v>389</v>
      </c>
      <c r="C274" s="73" t="s">
        <v>359</v>
      </c>
      <c r="D274" s="74" t="s">
        <v>559</v>
      </c>
      <c r="E274" s="74">
        <v>12.9</v>
      </c>
      <c r="F274" s="57"/>
      <c r="G274" s="56"/>
      <c r="H274" s="56"/>
      <c r="I274" s="56"/>
      <c r="J274" s="56"/>
      <c r="K274" s="56"/>
      <c r="L274" s="56"/>
      <c r="M274" s="56"/>
      <c r="N274" s="56"/>
      <c r="O274" s="56"/>
      <c r="P274" s="300"/>
    </row>
    <row r="275" spans="1:16" s="58" customFormat="1" ht="20.25">
      <c r="A275" s="299">
        <v>10</v>
      </c>
      <c r="B275" s="51" t="s">
        <v>389</v>
      </c>
      <c r="C275" s="166" t="s">
        <v>327</v>
      </c>
      <c r="D275" s="74" t="s">
        <v>559</v>
      </c>
      <c r="E275" s="74">
        <v>12.9</v>
      </c>
      <c r="F275" s="57"/>
      <c r="G275" s="56"/>
      <c r="H275" s="56"/>
      <c r="I275" s="56"/>
      <c r="J275" s="56"/>
      <c r="K275" s="56"/>
      <c r="L275" s="56"/>
      <c r="M275" s="56"/>
      <c r="N275" s="56"/>
      <c r="O275" s="56"/>
      <c r="P275" s="300"/>
    </row>
    <row r="276" spans="1:16" s="58" customFormat="1" ht="20.25">
      <c r="A276" s="299">
        <v>11</v>
      </c>
      <c r="B276" s="51" t="s">
        <v>389</v>
      </c>
      <c r="C276" s="73" t="s">
        <v>196</v>
      </c>
      <c r="D276" s="74" t="s">
        <v>559</v>
      </c>
      <c r="E276" s="74">
        <v>2</v>
      </c>
      <c r="F276" s="57"/>
      <c r="G276" s="56"/>
      <c r="H276" s="56"/>
      <c r="I276" s="56"/>
      <c r="J276" s="56"/>
      <c r="K276" s="56"/>
      <c r="L276" s="56"/>
      <c r="M276" s="56"/>
      <c r="N276" s="56"/>
      <c r="O276" s="56"/>
      <c r="P276" s="300"/>
    </row>
    <row r="277" spans="1:16" s="58" customFormat="1" ht="30">
      <c r="A277" s="299">
        <v>12</v>
      </c>
      <c r="B277" s="51" t="s">
        <v>389</v>
      </c>
      <c r="C277" s="166" t="s">
        <v>328</v>
      </c>
      <c r="D277" s="74" t="s">
        <v>559</v>
      </c>
      <c r="E277" s="74">
        <v>2</v>
      </c>
      <c r="F277" s="57"/>
      <c r="G277" s="56"/>
      <c r="H277" s="56"/>
      <c r="I277" s="56"/>
      <c r="J277" s="56"/>
      <c r="K277" s="56"/>
      <c r="L277" s="56"/>
      <c r="M277" s="56"/>
      <c r="N277" s="56"/>
      <c r="O277" s="56"/>
      <c r="P277" s="300"/>
    </row>
    <row r="278" spans="1:16" s="58" customFormat="1" ht="9.75">
      <c r="A278" s="299">
        <v>13</v>
      </c>
      <c r="B278" s="51" t="s">
        <v>389</v>
      </c>
      <c r="C278" s="68" t="s">
        <v>197</v>
      </c>
      <c r="D278" s="56" t="s">
        <v>554</v>
      </c>
      <c r="E278" s="56">
        <v>1</v>
      </c>
      <c r="F278" s="57"/>
      <c r="G278" s="56"/>
      <c r="H278" s="56"/>
      <c r="I278" s="56"/>
      <c r="J278" s="56"/>
      <c r="K278" s="56"/>
      <c r="L278" s="56"/>
      <c r="M278" s="56"/>
      <c r="N278" s="56"/>
      <c r="O278" s="56"/>
      <c r="P278" s="300"/>
    </row>
    <row r="279" spans="1:16" s="58" customFormat="1" ht="11.25">
      <c r="A279" s="550" t="s">
        <v>204</v>
      </c>
      <c r="B279" s="551"/>
      <c r="C279" s="551"/>
      <c r="D279" s="551"/>
      <c r="E279" s="551"/>
      <c r="F279" s="551"/>
      <c r="G279" s="551"/>
      <c r="H279" s="551"/>
      <c r="I279" s="551"/>
      <c r="J279" s="551"/>
      <c r="K279" s="551"/>
      <c r="L279" s="551"/>
      <c r="M279" s="551"/>
      <c r="N279" s="551"/>
      <c r="O279" s="551"/>
      <c r="P279" s="552"/>
    </row>
    <row r="280" spans="1:16" s="58" customFormat="1" ht="30">
      <c r="A280" s="299">
        <v>1</v>
      </c>
      <c r="B280" s="51" t="s">
        <v>92</v>
      </c>
      <c r="C280" s="73" t="s">
        <v>54</v>
      </c>
      <c r="D280" s="74" t="s">
        <v>554</v>
      </c>
      <c r="E280" s="74">
        <v>2</v>
      </c>
      <c r="F280" s="57"/>
      <c r="G280" s="56"/>
      <c r="H280" s="56"/>
      <c r="I280" s="56"/>
      <c r="J280" s="56"/>
      <c r="K280" s="56"/>
      <c r="L280" s="56"/>
      <c r="M280" s="56"/>
      <c r="N280" s="56"/>
      <c r="O280" s="56"/>
      <c r="P280" s="300"/>
    </row>
    <row r="281" spans="1:16" s="58" customFormat="1" ht="30">
      <c r="A281" s="299">
        <v>2</v>
      </c>
      <c r="B281" s="51" t="s">
        <v>92</v>
      </c>
      <c r="C281" s="73" t="s">
        <v>390</v>
      </c>
      <c r="D281" s="74" t="s">
        <v>554</v>
      </c>
      <c r="E281" s="74">
        <v>2</v>
      </c>
      <c r="F281" s="57"/>
      <c r="G281" s="56"/>
      <c r="H281" s="56"/>
      <c r="I281" s="56"/>
      <c r="J281" s="56"/>
      <c r="K281" s="56"/>
      <c r="L281" s="56"/>
      <c r="M281" s="56"/>
      <c r="N281" s="56"/>
      <c r="O281" s="56"/>
      <c r="P281" s="300"/>
    </row>
    <row r="282" spans="1:16" s="58" customFormat="1" ht="30">
      <c r="A282" s="299">
        <v>3</v>
      </c>
      <c r="B282" s="51" t="s">
        <v>92</v>
      </c>
      <c r="C282" s="73" t="s">
        <v>55</v>
      </c>
      <c r="D282" s="74" t="s">
        <v>554</v>
      </c>
      <c r="E282" s="74">
        <v>1</v>
      </c>
      <c r="F282" s="57"/>
      <c r="G282" s="56"/>
      <c r="H282" s="56"/>
      <c r="I282" s="56"/>
      <c r="J282" s="56"/>
      <c r="K282" s="56"/>
      <c r="L282" s="56"/>
      <c r="M282" s="56"/>
      <c r="N282" s="56"/>
      <c r="O282" s="56"/>
      <c r="P282" s="300"/>
    </row>
    <row r="283" spans="1:16" s="58" customFormat="1" ht="20.25">
      <c r="A283" s="299">
        <v>4</v>
      </c>
      <c r="B283" s="51" t="s">
        <v>92</v>
      </c>
      <c r="C283" s="133" t="s">
        <v>424</v>
      </c>
      <c r="D283" s="74" t="s">
        <v>554</v>
      </c>
      <c r="E283" s="74">
        <v>6</v>
      </c>
      <c r="F283" s="69"/>
      <c r="G283" s="70"/>
      <c r="H283" s="56"/>
      <c r="I283" s="70"/>
      <c r="J283" s="70"/>
      <c r="K283" s="56"/>
      <c r="L283" s="56"/>
      <c r="M283" s="56"/>
      <c r="N283" s="56"/>
      <c r="O283" s="56"/>
      <c r="P283" s="300"/>
    </row>
    <row r="284" spans="1:16" s="58" customFormat="1" ht="20.25">
      <c r="A284" s="299">
        <v>5</v>
      </c>
      <c r="B284" s="51" t="s">
        <v>92</v>
      </c>
      <c r="C284" s="133" t="s">
        <v>425</v>
      </c>
      <c r="D284" s="74" t="s">
        <v>554</v>
      </c>
      <c r="E284" s="74">
        <v>3</v>
      </c>
      <c r="F284" s="69"/>
      <c r="G284" s="70"/>
      <c r="H284" s="56"/>
      <c r="I284" s="70"/>
      <c r="J284" s="70"/>
      <c r="K284" s="56"/>
      <c r="L284" s="56"/>
      <c r="M284" s="56"/>
      <c r="N284" s="56"/>
      <c r="O284" s="56"/>
      <c r="P284" s="300"/>
    </row>
    <row r="285" spans="1:16" s="58" customFormat="1" ht="9.75">
      <c r="A285" s="299">
        <v>6</v>
      </c>
      <c r="B285" s="51" t="s">
        <v>92</v>
      </c>
      <c r="C285" s="124" t="s">
        <v>426</v>
      </c>
      <c r="D285" s="74" t="s">
        <v>556</v>
      </c>
      <c r="E285" s="74">
        <v>1</v>
      </c>
      <c r="F285" s="69"/>
      <c r="G285" s="70"/>
      <c r="H285" s="56"/>
      <c r="I285" s="70"/>
      <c r="J285" s="70"/>
      <c r="K285" s="56"/>
      <c r="L285" s="56"/>
      <c r="M285" s="56"/>
      <c r="N285" s="56"/>
      <c r="O285" s="56"/>
      <c r="P285" s="300"/>
    </row>
    <row r="286" spans="1:16" s="58" customFormat="1" ht="9.75">
      <c r="A286" s="299">
        <v>7</v>
      </c>
      <c r="B286" s="51" t="s">
        <v>92</v>
      </c>
      <c r="C286" s="124" t="s">
        <v>205</v>
      </c>
      <c r="D286" s="74" t="s">
        <v>554</v>
      </c>
      <c r="E286" s="74">
        <v>3</v>
      </c>
      <c r="F286" s="75"/>
      <c r="G286" s="74"/>
      <c r="H286" s="56"/>
      <c r="I286" s="74"/>
      <c r="J286" s="74"/>
      <c r="K286" s="56"/>
      <c r="L286" s="56"/>
      <c r="M286" s="56"/>
      <c r="N286" s="56"/>
      <c r="O286" s="56"/>
      <c r="P286" s="300"/>
    </row>
    <row r="287" spans="1:16" s="58" customFormat="1" ht="20.25">
      <c r="A287" s="299">
        <v>8</v>
      </c>
      <c r="B287" s="97" t="s">
        <v>92</v>
      </c>
      <c r="C287" s="157" t="s">
        <v>408</v>
      </c>
      <c r="D287" s="74" t="s">
        <v>556</v>
      </c>
      <c r="E287" s="74">
        <v>1</v>
      </c>
      <c r="F287" s="75"/>
      <c r="G287" s="74"/>
      <c r="H287" s="56"/>
      <c r="I287" s="74"/>
      <c r="J287" s="74"/>
      <c r="K287" s="56"/>
      <c r="L287" s="56"/>
      <c r="M287" s="56"/>
      <c r="N287" s="56"/>
      <c r="O287" s="56"/>
      <c r="P287" s="300"/>
    </row>
    <row r="288" spans="1:16" s="58" customFormat="1" ht="20.25">
      <c r="A288" s="299">
        <v>9</v>
      </c>
      <c r="B288" s="51" t="s">
        <v>92</v>
      </c>
      <c r="C288" s="73" t="s">
        <v>63</v>
      </c>
      <c r="D288" s="74" t="s">
        <v>556</v>
      </c>
      <c r="E288" s="74">
        <v>3</v>
      </c>
      <c r="F288" s="57"/>
      <c r="G288" s="56"/>
      <c r="H288" s="56"/>
      <c r="I288" s="56"/>
      <c r="J288" s="56"/>
      <c r="K288" s="56"/>
      <c r="L288" s="56"/>
      <c r="M288" s="56"/>
      <c r="N288" s="56"/>
      <c r="O288" s="56"/>
      <c r="P288" s="300"/>
    </row>
    <row r="289" spans="1:16" s="58" customFormat="1" ht="20.25">
      <c r="A289" s="299">
        <v>10</v>
      </c>
      <c r="B289" s="51" t="s">
        <v>92</v>
      </c>
      <c r="C289" s="157" t="s">
        <v>56</v>
      </c>
      <c r="D289" s="74" t="s">
        <v>556</v>
      </c>
      <c r="E289" s="74">
        <v>2</v>
      </c>
      <c r="F289" s="75"/>
      <c r="G289" s="74"/>
      <c r="H289" s="56"/>
      <c r="I289" s="74"/>
      <c r="J289" s="74"/>
      <c r="K289" s="56"/>
      <c r="L289" s="56"/>
      <c r="M289" s="56"/>
      <c r="N289" s="56"/>
      <c r="O289" s="56"/>
      <c r="P289" s="300"/>
    </row>
    <row r="290" spans="1:16" s="58" customFormat="1" ht="20.25">
      <c r="A290" s="299">
        <v>11</v>
      </c>
      <c r="B290" s="51" t="s">
        <v>92</v>
      </c>
      <c r="C290" s="41" t="s">
        <v>57</v>
      </c>
      <c r="D290" s="56" t="s">
        <v>554</v>
      </c>
      <c r="E290" s="56">
        <v>1</v>
      </c>
      <c r="F290" s="69"/>
      <c r="G290" s="70"/>
      <c r="H290" s="56"/>
      <c r="I290" s="70"/>
      <c r="J290" s="70"/>
      <c r="K290" s="56"/>
      <c r="L290" s="56"/>
      <c r="M290" s="56"/>
      <c r="N290" s="56"/>
      <c r="O290" s="56"/>
      <c r="P290" s="300"/>
    </row>
    <row r="291" spans="1:16" s="58" customFormat="1" ht="20.25">
      <c r="A291" s="299">
        <v>12</v>
      </c>
      <c r="B291" s="51" t="s">
        <v>92</v>
      </c>
      <c r="C291" s="163" t="s">
        <v>58</v>
      </c>
      <c r="D291" s="74" t="s">
        <v>554</v>
      </c>
      <c r="E291" s="74">
        <v>2</v>
      </c>
      <c r="F291" s="69"/>
      <c r="G291" s="70"/>
      <c r="H291" s="56"/>
      <c r="I291" s="70"/>
      <c r="J291" s="70"/>
      <c r="K291" s="56"/>
      <c r="L291" s="56"/>
      <c r="M291" s="56"/>
      <c r="N291" s="56"/>
      <c r="O291" s="56"/>
      <c r="P291" s="300"/>
    </row>
    <row r="292" spans="1:16" s="58" customFormat="1" ht="30">
      <c r="A292" s="299">
        <v>13</v>
      </c>
      <c r="B292" s="51" t="s">
        <v>92</v>
      </c>
      <c r="C292" s="160" t="s">
        <v>411</v>
      </c>
      <c r="D292" s="95" t="s">
        <v>554</v>
      </c>
      <c r="E292" s="82">
        <v>2</v>
      </c>
      <c r="F292" s="75"/>
      <c r="G292" s="74"/>
      <c r="H292" s="56"/>
      <c r="I292" s="74"/>
      <c r="J292" s="74"/>
      <c r="K292" s="56"/>
      <c r="L292" s="56"/>
      <c r="M292" s="56"/>
      <c r="N292" s="56"/>
      <c r="O292" s="56"/>
      <c r="P292" s="300"/>
    </row>
    <row r="293" spans="1:16" s="58" customFormat="1" ht="20.25">
      <c r="A293" s="299">
        <v>14</v>
      </c>
      <c r="B293" s="51" t="s">
        <v>92</v>
      </c>
      <c r="C293" s="73" t="s">
        <v>59</v>
      </c>
      <c r="D293" s="74" t="s">
        <v>554</v>
      </c>
      <c r="E293" s="56">
        <v>6</v>
      </c>
      <c r="F293" s="69"/>
      <c r="G293" s="70"/>
      <c r="H293" s="56"/>
      <c r="I293" s="70"/>
      <c r="J293" s="70"/>
      <c r="K293" s="56"/>
      <c r="L293" s="56"/>
      <c r="M293" s="56"/>
      <c r="N293" s="56"/>
      <c r="O293" s="56"/>
      <c r="P293" s="300"/>
    </row>
    <row r="294" spans="1:16" s="58" customFormat="1" ht="20.25">
      <c r="A294" s="299">
        <v>15</v>
      </c>
      <c r="B294" s="51" t="s">
        <v>92</v>
      </c>
      <c r="C294" s="73" t="s">
        <v>60</v>
      </c>
      <c r="D294" s="74" t="s">
        <v>554</v>
      </c>
      <c r="E294" s="74">
        <v>3</v>
      </c>
      <c r="F294" s="69"/>
      <c r="G294" s="70"/>
      <c r="H294" s="56"/>
      <c r="I294" s="70"/>
      <c r="J294" s="70"/>
      <c r="K294" s="56"/>
      <c r="L294" s="56"/>
      <c r="M294" s="56"/>
      <c r="N294" s="56"/>
      <c r="O294" s="56"/>
      <c r="P294" s="300"/>
    </row>
    <row r="295" spans="1:16" s="58" customFormat="1" ht="9.75">
      <c r="A295" s="299">
        <v>16</v>
      </c>
      <c r="B295" s="51" t="s">
        <v>92</v>
      </c>
      <c r="C295" s="92" t="s">
        <v>61</v>
      </c>
      <c r="D295" s="74" t="s">
        <v>554</v>
      </c>
      <c r="E295" s="74">
        <v>3</v>
      </c>
      <c r="F295" s="57"/>
      <c r="G295" s="56"/>
      <c r="H295" s="56"/>
      <c r="I295" s="56"/>
      <c r="J295" s="56"/>
      <c r="K295" s="56"/>
      <c r="L295" s="56"/>
      <c r="M295" s="56"/>
      <c r="N295" s="56"/>
      <c r="O295" s="56"/>
      <c r="P295" s="300"/>
    </row>
    <row r="296" spans="1:16" s="58" customFormat="1" ht="20.25">
      <c r="A296" s="299">
        <v>17</v>
      </c>
      <c r="B296" s="51" t="s">
        <v>92</v>
      </c>
      <c r="C296" s="73" t="s">
        <v>62</v>
      </c>
      <c r="D296" s="74" t="s">
        <v>554</v>
      </c>
      <c r="E296" s="74">
        <v>3</v>
      </c>
      <c r="F296" s="57"/>
      <c r="G296" s="56"/>
      <c r="H296" s="56"/>
      <c r="I296" s="56"/>
      <c r="J296" s="56"/>
      <c r="K296" s="56"/>
      <c r="L296" s="56"/>
      <c r="M296" s="56"/>
      <c r="N296" s="56"/>
      <c r="O296" s="56"/>
      <c r="P296" s="300"/>
    </row>
    <row r="297" spans="1:16" s="58" customFormat="1" ht="30">
      <c r="A297" s="299">
        <v>18</v>
      </c>
      <c r="B297" s="51" t="s">
        <v>92</v>
      </c>
      <c r="C297" s="164" t="s">
        <v>406</v>
      </c>
      <c r="D297" s="74" t="s">
        <v>554</v>
      </c>
      <c r="E297" s="74">
        <v>1</v>
      </c>
      <c r="F297" s="69"/>
      <c r="G297" s="70"/>
      <c r="H297" s="56"/>
      <c r="I297" s="70"/>
      <c r="J297" s="70"/>
      <c r="K297" s="56"/>
      <c r="L297" s="56"/>
      <c r="M297" s="56"/>
      <c r="N297" s="56"/>
      <c r="O297" s="56"/>
      <c r="P297" s="300"/>
    </row>
    <row r="298" spans="1:16" s="58" customFormat="1" ht="20.25">
      <c r="A298" s="299">
        <v>19</v>
      </c>
      <c r="B298" s="76" t="s">
        <v>92</v>
      </c>
      <c r="C298" s="160" t="s">
        <v>407</v>
      </c>
      <c r="D298" s="85" t="s">
        <v>556</v>
      </c>
      <c r="E298" s="85">
        <v>1</v>
      </c>
      <c r="F298" s="57"/>
      <c r="G298" s="56"/>
      <c r="H298" s="56"/>
      <c r="I298" s="56"/>
      <c r="J298" s="56"/>
      <c r="K298" s="56"/>
      <c r="L298" s="56"/>
      <c r="M298" s="56"/>
      <c r="N298" s="56"/>
      <c r="O298" s="56"/>
      <c r="P298" s="300"/>
    </row>
    <row r="299" spans="1:16" s="58" customFormat="1" ht="20.25">
      <c r="A299" s="299">
        <v>20</v>
      </c>
      <c r="B299" s="76" t="s">
        <v>92</v>
      </c>
      <c r="C299" s="160" t="s">
        <v>409</v>
      </c>
      <c r="D299" s="95" t="s">
        <v>554</v>
      </c>
      <c r="E299" s="85">
        <v>7</v>
      </c>
      <c r="F299" s="69"/>
      <c r="G299" s="70"/>
      <c r="H299" s="56"/>
      <c r="I299" s="70"/>
      <c r="J299" s="70"/>
      <c r="K299" s="56"/>
      <c r="L299" s="56"/>
      <c r="M299" s="56"/>
      <c r="N299" s="56"/>
      <c r="O299" s="56"/>
      <c r="P299" s="300"/>
    </row>
    <row r="300" spans="1:16" s="58" customFormat="1" ht="9.75">
      <c r="A300" s="299">
        <v>21</v>
      </c>
      <c r="B300" s="76" t="s">
        <v>92</v>
      </c>
      <c r="C300" s="98" t="s">
        <v>410</v>
      </c>
      <c r="D300" s="74" t="s">
        <v>554</v>
      </c>
      <c r="E300" s="74">
        <v>6</v>
      </c>
      <c r="F300" s="69"/>
      <c r="G300" s="70"/>
      <c r="H300" s="56"/>
      <c r="I300" s="70"/>
      <c r="J300" s="70"/>
      <c r="K300" s="56"/>
      <c r="L300" s="56"/>
      <c r="M300" s="56"/>
      <c r="N300" s="56"/>
      <c r="O300" s="56"/>
      <c r="P300" s="300"/>
    </row>
    <row r="301" spans="1:16" s="58" customFormat="1" ht="9.75">
      <c r="A301" s="299">
        <v>23</v>
      </c>
      <c r="B301" s="51" t="s">
        <v>92</v>
      </c>
      <c r="C301" s="50" t="s">
        <v>206</v>
      </c>
      <c r="D301" s="56" t="s">
        <v>554</v>
      </c>
      <c r="E301" s="56">
        <v>1</v>
      </c>
      <c r="F301" s="69"/>
      <c r="G301" s="70"/>
      <c r="H301" s="70"/>
      <c r="I301" s="70"/>
      <c r="J301" s="70"/>
      <c r="K301" s="56"/>
      <c r="L301" s="70"/>
      <c r="M301" s="70"/>
      <c r="N301" s="56"/>
      <c r="O301" s="56"/>
      <c r="P301" s="300"/>
    </row>
    <row r="302" spans="1:16" s="58" customFormat="1" ht="11.25">
      <c r="A302" s="538" t="s">
        <v>427</v>
      </c>
      <c r="B302" s="539"/>
      <c r="C302" s="539"/>
      <c r="D302" s="539"/>
      <c r="E302" s="539"/>
      <c r="F302" s="539"/>
      <c r="G302" s="539"/>
      <c r="H302" s="539"/>
      <c r="I302" s="539"/>
      <c r="J302" s="539"/>
      <c r="K302" s="539"/>
      <c r="L302" s="539"/>
      <c r="M302" s="539"/>
      <c r="N302" s="539"/>
      <c r="O302" s="539"/>
      <c r="P302" s="540"/>
    </row>
    <row r="303" spans="1:16" s="58" customFormat="1" ht="30">
      <c r="A303" s="306">
        <v>1</v>
      </c>
      <c r="B303" s="51" t="s">
        <v>581</v>
      </c>
      <c r="C303" s="162" t="s">
        <v>64</v>
      </c>
      <c r="D303" s="85" t="s">
        <v>554</v>
      </c>
      <c r="E303" s="85">
        <v>2</v>
      </c>
      <c r="F303" s="99"/>
      <c r="G303" s="100"/>
      <c r="H303" s="56"/>
      <c r="I303" s="100"/>
      <c r="J303" s="100"/>
      <c r="K303" s="56"/>
      <c r="L303" s="56"/>
      <c r="M303" s="56"/>
      <c r="N303" s="56"/>
      <c r="O303" s="56"/>
      <c r="P303" s="300"/>
    </row>
    <row r="304" spans="1:16" s="58" customFormat="1" ht="20.25">
      <c r="A304" s="306">
        <v>2</v>
      </c>
      <c r="B304" s="51" t="s">
        <v>581</v>
      </c>
      <c r="C304" s="162" t="s">
        <v>65</v>
      </c>
      <c r="D304" s="85" t="s">
        <v>554</v>
      </c>
      <c r="E304" s="85">
        <v>2</v>
      </c>
      <c r="F304" s="99"/>
      <c r="G304" s="100"/>
      <c r="H304" s="56"/>
      <c r="I304" s="100"/>
      <c r="J304" s="100"/>
      <c r="K304" s="56"/>
      <c r="L304" s="56"/>
      <c r="M304" s="56"/>
      <c r="N304" s="56"/>
      <c r="O304" s="56"/>
      <c r="P304" s="300"/>
    </row>
    <row r="305" spans="1:16" s="125" customFormat="1" ht="9.75">
      <c r="A305" s="306">
        <v>3</v>
      </c>
      <c r="B305" s="142" t="s">
        <v>581</v>
      </c>
      <c r="C305" s="320" t="s">
        <v>430</v>
      </c>
      <c r="D305" s="85" t="s">
        <v>556</v>
      </c>
      <c r="E305" s="85">
        <v>2</v>
      </c>
      <c r="F305" s="99"/>
      <c r="G305" s="100"/>
      <c r="H305" s="74"/>
      <c r="I305" s="100"/>
      <c r="J305" s="100"/>
      <c r="K305" s="74"/>
      <c r="L305" s="74"/>
      <c r="M305" s="74"/>
      <c r="N305" s="74"/>
      <c r="O305" s="74"/>
      <c r="P305" s="272"/>
    </row>
    <row r="306" spans="1:16" s="125" customFormat="1" ht="9.75">
      <c r="A306" s="306">
        <v>4</v>
      </c>
      <c r="B306" s="142" t="s">
        <v>581</v>
      </c>
      <c r="C306" s="320" t="s">
        <v>431</v>
      </c>
      <c r="D306" s="85" t="s">
        <v>556</v>
      </c>
      <c r="E306" s="85">
        <v>2</v>
      </c>
      <c r="F306" s="99"/>
      <c r="G306" s="100"/>
      <c r="H306" s="74"/>
      <c r="I306" s="100"/>
      <c r="J306" s="100"/>
      <c r="K306" s="74"/>
      <c r="L306" s="74"/>
      <c r="M306" s="74"/>
      <c r="N306" s="74"/>
      <c r="O306" s="74"/>
      <c r="P306" s="272"/>
    </row>
    <row r="307" spans="1:16" s="125" customFormat="1" ht="9.75">
      <c r="A307" s="306">
        <v>5</v>
      </c>
      <c r="B307" s="142" t="s">
        <v>581</v>
      </c>
      <c r="C307" s="320" t="s">
        <v>432</v>
      </c>
      <c r="D307" s="85" t="s">
        <v>556</v>
      </c>
      <c r="E307" s="85">
        <v>1</v>
      </c>
      <c r="F307" s="99"/>
      <c r="G307" s="100"/>
      <c r="H307" s="74"/>
      <c r="I307" s="100"/>
      <c r="J307" s="100"/>
      <c r="K307" s="74"/>
      <c r="L307" s="74"/>
      <c r="M307" s="74"/>
      <c r="N307" s="74"/>
      <c r="O307" s="74"/>
      <c r="P307" s="272"/>
    </row>
    <row r="308" spans="1:16" s="125" customFormat="1" ht="9.75">
      <c r="A308" s="306">
        <v>6</v>
      </c>
      <c r="B308" s="142" t="s">
        <v>581</v>
      </c>
      <c r="C308" s="321" t="s">
        <v>66</v>
      </c>
      <c r="D308" s="85" t="s">
        <v>556</v>
      </c>
      <c r="E308" s="85">
        <v>2</v>
      </c>
      <c r="F308" s="99"/>
      <c r="G308" s="100"/>
      <c r="H308" s="74"/>
      <c r="I308" s="100"/>
      <c r="J308" s="100"/>
      <c r="K308" s="74"/>
      <c r="L308" s="74"/>
      <c r="M308" s="74"/>
      <c r="N308" s="74"/>
      <c r="O308" s="74"/>
      <c r="P308" s="272"/>
    </row>
    <row r="309" spans="1:16" s="125" customFormat="1" ht="9.75">
      <c r="A309" s="306">
        <v>7</v>
      </c>
      <c r="B309" s="142" t="s">
        <v>581</v>
      </c>
      <c r="C309" s="322" t="s">
        <v>433</v>
      </c>
      <c r="D309" s="85" t="s">
        <v>556</v>
      </c>
      <c r="E309" s="85">
        <v>10</v>
      </c>
      <c r="F309" s="99"/>
      <c r="G309" s="100"/>
      <c r="H309" s="74"/>
      <c r="I309" s="100"/>
      <c r="J309" s="100"/>
      <c r="K309" s="74"/>
      <c r="L309" s="100"/>
      <c r="M309" s="100"/>
      <c r="N309" s="74"/>
      <c r="O309" s="74"/>
      <c r="P309" s="272"/>
    </row>
    <row r="310" spans="1:16" s="125" customFormat="1" ht="9.75">
      <c r="A310" s="306">
        <v>8</v>
      </c>
      <c r="B310" s="142" t="s">
        <v>581</v>
      </c>
      <c r="C310" s="322" t="s">
        <v>434</v>
      </c>
      <c r="D310" s="85" t="s">
        <v>556</v>
      </c>
      <c r="E310" s="85">
        <v>32</v>
      </c>
      <c r="F310" s="99"/>
      <c r="G310" s="100"/>
      <c r="H310" s="74"/>
      <c r="I310" s="100"/>
      <c r="J310" s="100"/>
      <c r="K310" s="74"/>
      <c r="L310" s="100"/>
      <c r="M310" s="100"/>
      <c r="N310" s="74"/>
      <c r="O310" s="74"/>
      <c r="P310" s="272"/>
    </row>
    <row r="311" spans="1:16" s="125" customFormat="1" ht="9.75">
      <c r="A311" s="306">
        <v>9</v>
      </c>
      <c r="B311" s="142" t="s">
        <v>581</v>
      </c>
      <c r="C311" s="322" t="s">
        <v>435</v>
      </c>
      <c r="D311" s="85" t="s">
        <v>556</v>
      </c>
      <c r="E311" s="85">
        <v>10</v>
      </c>
      <c r="F311" s="99"/>
      <c r="G311" s="100"/>
      <c r="H311" s="74"/>
      <c r="I311" s="100"/>
      <c r="J311" s="100"/>
      <c r="K311" s="74"/>
      <c r="L311" s="100"/>
      <c r="M311" s="100"/>
      <c r="N311" s="74"/>
      <c r="O311" s="74"/>
      <c r="P311" s="272"/>
    </row>
    <row r="312" spans="1:16" s="125" customFormat="1" ht="9.75">
      <c r="A312" s="306">
        <v>10</v>
      </c>
      <c r="B312" s="142" t="s">
        <v>581</v>
      </c>
      <c r="C312" s="322" t="s">
        <v>436</v>
      </c>
      <c r="D312" s="85" t="s">
        <v>556</v>
      </c>
      <c r="E312" s="85">
        <v>31</v>
      </c>
      <c r="F312" s="99"/>
      <c r="G312" s="100"/>
      <c r="H312" s="74"/>
      <c r="I312" s="100"/>
      <c r="J312" s="100"/>
      <c r="K312" s="74"/>
      <c r="L312" s="100"/>
      <c r="M312" s="100"/>
      <c r="N312" s="74"/>
      <c r="O312" s="74"/>
      <c r="P312" s="272"/>
    </row>
    <row r="313" spans="1:16" s="125" customFormat="1" ht="9.75">
      <c r="A313" s="306">
        <v>11</v>
      </c>
      <c r="B313" s="142" t="s">
        <v>581</v>
      </c>
      <c r="C313" s="320" t="s">
        <v>437</v>
      </c>
      <c r="D313" s="85" t="s">
        <v>554</v>
      </c>
      <c r="E313" s="85">
        <v>1</v>
      </c>
      <c r="F313" s="99"/>
      <c r="G313" s="100"/>
      <c r="H313" s="74"/>
      <c r="I313" s="100"/>
      <c r="J313" s="100"/>
      <c r="K313" s="74"/>
      <c r="L313" s="74"/>
      <c r="M313" s="74"/>
      <c r="N313" s="74"/>
      <c r="O313" s="74"/>
      <c r="P313" s="272"/>
    </row>
    <row r="314" spans="1:16" s="125" customFormat="1" ht="9.75">
      <c r="A314" s="306">
        <v>12</v>
      </c>
      <c r="B314" s="142" t="s">
        <v>581</v>
      </c>
      <c r="C314" s="322" t="s">
        <v>438</v>
      </c>
      <c r="D314" s="85" t="s">
        <v>554</v>
      </c>
      <c r="E314" s="85">
        <v>1</v>
      </c>
      <c r="F314" s="99"/>
      <c r="G314" s="100"/>
      <c r="H314" s="74"/>
      <c r="I314" s="100"/>
      <c r="J314" s="100"/>
      <c r="K314" s="100"/>
      <c r="L314" s="100"/>
      <c r="M314" s="100"/>
      <c r="N314" s="74"/>
      <c r="O314" s="74"/>
      <c r="P314" s="272"/>
    </row>
    <row r="315" spans="1:16" s="125" customFormat="1" ht="9.75">
      <c r="A315" s="306">
        <v>13</v>
      </c>
      <c r="B315" s="142" t="s">
        <v>581</v>
      </c>
      <c r="C315" s="320" t="s">
        <v>439</v>
      </c>
      <c r="D315" s="85" t="s">
        <v>554</v>
      </c>
      <c r="E315" s="85">
        <v>10</v>
      </c>
      <c r="F315" s="99"/>
      <c r="G315" s="100"/>
      <c r="H315" s="74"/>
      <c r="I315" s="100"/>
      <c r="J315" s="100"/>
      <c r="K315" s="100"/>
      <c r="L315" s="74"/>
      <c r="M315" s="74"/>
      <c r="N315" s="74"/>
      <c r="O315" s="74"/>
      <c r="P315" s="272"/>
    </row>
    <row r="316" spans="1:16" s="125" customFormat="1" ht="9.75">
      <c r="A316" s="306">
        <v>14</v>
      </c>
      <c r="B316" s="142" t="s">
        <v>581</v>
      </c>
      <c r="C316" s="320" t="s">
        <v>440</v>
      </c>
      <c r="D316" s="85" t="s">
        <v>554</v>
      </c>
      <c r="E316" s="85">
        <v>10</v>
      </c>
      <c r="F316" s="99"/>
      <c r="G316" s="100"/>
      <c r="H316" s="74"/>
      <c r="I316" s="100"/>
      <c r="J316" s="100"/>
      <c r="K316" s="100"/>
      <c r="L316" s="74"/>
      <c r="M316" s="74"/>
      <c r="N316" s="74"/>
      <c r="O316" s="74"/>
      <c r="P316" s="272"/>
    </row>
    <row r="317" spans="1:16" s="125" customFormat="1" ht="9.75">
      <c r="A317" s="306">
        <v>15</v>
      </c>
      <c r="B317" s="142" t="s">
        <v>581</v>
      </c>
      <c r="C317" s="320" t="s">
        <v>441</v>
      </c>
      <c r="D317" s="85" t="s">
        <v>556</v>
      </c>
      <c r="E317" s="85">
        <v>8</v>
      </c>
      <c r="F317" s="99"/>
      <c r="G317" s="100"/>
      <c r="H317" s="74"/>
      <c r="I317" s="100"/>
      <c r="J317" s="100"/>
      <c r="K317" s="100"/>
      <c r="L317" s="74"/>
      <c r="M317" s="74"/>
      <c r="N317" s="74"/>
      <c r="O317" s="74"/>
      <c r="P317" s="272"/>
    </row>
    <row r="318" spans="1:16" s="125" customFormat="1" ht="9.75">
      <c r="A318" s="306">
        <v>16</v>
      </c>
      <c r="B318" s="142" t="s">
        <v>581</v>
      </c>
      <c r="C318" s="322" t="s">
        <v>442</v>
      </c>
      <c r="D318" s="85" t="s">
        <v>556</v>
      </c>
      <c r="E318" s="85">
        <v>5</v>
      </c>
      <c r="F318" s="99"/>
      <c r="G318" s="100"/>
      <c r="H318" s="74"/>
      <c r="I318" s="100"/>
      <c r="J318" s="100"/>
      <c r="K318" s="100"/>
      <c r="L318" s="100"/>
      <c r="M318" s="100"/>
      <c r="N318" s="74"/>
      <c r="O318" s="74"/>
      <c r="P318" s="272"/>
    </row>
    <row r="319" spans="1:16" s="125" customFormat="1" ht="9.75">
      <c r="A319" s="306">
        <v>17</v>
      </c>
      <c r="B319" s="142" t="s">
        <v>581</v>
      </c>
      <c r="C319" s="322" t="s">
        <v>443</v>
      </c>
      <c r="D319" s="85" t="s">
        <v>556</v>
      </c>
      <c r="E319" s="85">
        <v>5</v>
      </c>
      <c r="F319" s="99"/>
      <c r="G319" s="100"/>
      <c r="H319" s="74"/>
      <c r="I319" s="100"/>
      <c r="J319" s="100"/>
      <c r="K319" s="100"/>
      <c r="L319" s="100"/>
      <c r="M319" s="100"/>
      <c r="N319" s="74"/>
      <c r="O319" s="74"/>
      <c r="P319" s="272"/>
    </row>
    <row r="320" spans="1:16" s="125" customFormat="1" ht="9.75">
      <c r="A320" s="306">
        <v>18</v>
      </c>
      <c r="B320" s="142" t="s">
        <v>581</v>
      </c>
      <c r="C320" s="322" t="s">
        <v>444</v>
      </c>
      <c r="D320" s="85" t="s">
        <v>556</v>
      </c>
      <c r="E320" s="85">
        <v>5</v>
      </c>
      <c r="F320" s="99"/>
      <c r="G320" s="100"/>
      <c r="H320" s="74"/>
      <c r="I320" s="100"/>
      <c r="J320" s="100"/>
      <c r="K320" s="100"/>
      <c r="L320" s="100"/>
      <c r="M320" s="100"/>
      <c r="N320" s="74"/>
      <c r="O320" s="74"/>
      <c r="P320" s="272"/>
    </row>
    <row r="321" spans="1:16" s="125" customFormat="1" ht="9.75">
      <c r="A321" s="306">
        <v>19</v>
      </c>
      <c r="B321" s="142" t="s">
        <v>581</v>
      </c>
      <c r="C321" s="322" t="s">
        <v>445</v>
      </c>
      <c r="D321" s="85" t="s">
        <v>554</v>
      </c>
      <c r="E321" s="85">
        <v>1</v>
      </c>
      <c r="F321" s="99"/>
      <c r="G321" s="100"/>
      <c r="H321" s="100"/>
      <c r="I321" s="100"/>
      <c r="J321" s="100"/>
      <c r="K321" s="100"/>
      <c r="L321" s="100"/>
      <c r="M321" s="100"/>
      <c r="N321" s="74"/>
      <c r="O321" s="74"/>
      <c r="P321" s="272"/>
    </row>
    <row r="322" spans="1:16" s="125" customFormat="1" ht="9.75">
      <c r="A322" s="306">
        <v>20</v>
      </c>
      <c r="B322" s="142" t="s">
        <v>581</v>
      </c>
      <c r="C322" s="322" t="s">
        <v>446</v>
      </c>
      <c r="D322" s="85" t="s">
        <v>556</v>
      </c>
      <c r="E322" s="85">
        <v>2</v>
      </c>
      <c r="F322" s="99"/>
      <c r="G322" s="100"/>
      <c r="H322" s="100"/>
      <c r="I322" s="100"/>
      <c r="J322" s="100"/>
      <c r="K322" s="100"/>
      <c r="L322" s="100"/>
      <c r="M322" s="100"/>
      <c r="N322" s="74"/>
      <c r="O322" s="74"/>
      <c r="P322" s="272"/>
    </row>
    <row r="323" spans="1:16" s="125" customFormat="1" ht="9.75">
      <c r="A323" s="306">
        <v>21</v>
      </c>
      <c r="B323" s="142" t="s">
        <v>581</v>
      </c>
      <c r="C323" s="322" t="s">
        <v>447</v>
      </c>
      <c r="D323" s="85" t="s">
        <v>556</v>
      </c>
      <c r="E323" s="85">
        <v>15</v>
      </c>
      <c r="F323" s="99"/>
      <c r="G323" s="100"/>
      <c r="H323" s="100"/>
      <c r="I323" s="100"/>
      <c r="J323" s="100"/>
      <c r="K323" s="100"/>
      <c r="L323" s="100"/>
      <c r="M323" s="100"/>
      <c r="N323" s="74"/>
      <c r="O323" s="74"/>
      <c r="P323" s="272"/>
    </row>
    <row r="324" spans="1:16" s="125" customFormat="1" ht="9.75">
      <c r="A324" s="306">
        <v>22</v>
      </c>
      <c r="B324" s="142" t="s">
        <v>581</v>
      </c>
      <c r="C324" s="322" t="s">
        <v>448</v>
      </c>
      <c r="D324" s="85" t="s">
        <v>556</v>
      </c>
      <c r="E324" s="85">
        <v>30</v>
      </c>
      <c r="F324" s="99"/>
      <c r="G324" s="100"/>
      <c r="H324" s="100"/>
      <c r="I324" s="100"/>
      <c r="J324" s="100"/>
      <c r="K324" s="100"/>
      <c r="L324" s="100"/>
      <c r="M324" s="100"/>
      <c r="N324" s="74"/>
      <c r="O324" s="74"/>
      <c r="P324" s="272"/>
    </row>
    <row r="325" spans="1:16" s="125" customFormat="1" ht="9.75">
      <c r="A325" s="306">
        <v>23</v>
      </c>
      <c r="B325" s="142" t="s">
        <v>581</v>
      </c>
      <c r="C325" s="322" t="s">
        <v>449</v>
      </c>
      <c r="D325" s="85" t="s">
        <v>556</v>
      </c>
      <c r="E325" s="85">
        <v>30</v>
      </c>
      <c r="F325" s="99"/>
      <c r="G325" s="100"/>
      <c r="H325" s="100"/>
      <c r="I325" s="100"/>
      <c r="J325" s="100"/>
      <c r="K325" s="100"/>
      <c r="L325" s="100"/>
      <c r="M325" s="100"/>
      <c r="N325" s="74"/>
      <c r="O325" s="74"/>
      <c r="P325" s="272"/>
    </row>
    <row r="326" spans="1:16" s="125" customFormat="1" ht="9.75">
      <c r="A326" s="306">
        <v>24</v>
      </c>
      <c r="B326" s="142" t="s">
        <v>581</v>
      </c>
      <c r="C326" s="322" t="s">
        <v>450</v>
      </c>
      <c r="D326" s="85" t="s">
        <v>556</v>
      </c>
      <c r="E326" s="85">
        <v>30</v>
      </c>
      <c r="F326" s="99"/>
      <c r="G326" s="100"/>
      <c r="H326" s="100"/>
      <c r="I326" s="100"/>
      <c r="J326" s="100"/>
      <c r="K326" s="100"/>
      <c r="L326" s="100"/>
      <c r="M326" s="100"/>
      <c r="N326" s="74"/>
      <c r="O326" s="74"/>
      <c r="P326" s="272"/>
    </row>
    <row r="327" spans="1:16" s="125" customFormat="1" ht="9.75">
      <c r="A327" s="306">
        <v>25</v>
      </c>
      <c r="B327" s="142" t="s">
        <v>581</v>
      </c>
      <c r="C327" s="322" t="s">
        <v>451</v>
      </c>
      <c r="D327" s="85" t="s">
        <v>556</v>
      </c>
      <c r="E327" s="85">
        <v>30</v>
      </c>
      <c r="F327" s="99"/>
      <c r="G327" s="100"/>
      <c r="H327" s="100"/>
      <c r="I327" s="100"/>
      <c r="J327" s="100"/>
      <c r="K327" s="100"/>
      <c r="L327" s="100"/>
      <c r="M327" s="100"/>
      <c r="N327" s="74"/>
      <c r="O327" s="74"/>
      <c r="P327" s="272"/>
    </row>
    <row r="328" spans="1:16" s="125" customFormat="1" ht="9.75">
      <c r="A328" s="306">
        <v>26</v>
      </c>
      <c r="B328" s="142" t="s">
        <v>581</v>
      </c>
      <c r="C328" s="322" t="s">
        <v>452</v>
      </c>
      <c r="D328" s="85" t="s">
        <v>556</v>
      </c>
      <c r="E328" s="85">
        <v>100</v>
      </c>
      <c r="F328" s="99"/>
      <c r="G328" s="100"/>
      <c r="H328" s="100"/>
      <c r="I328" s="100"/>
      <c r="J328" s="100"/>
      <c r="K328" s="100"/>
      <c r="L328" s="100"/>
      <c r="M328" s="100"/>
      <c r="N328" s="74"/>
      <c r="O328" s="74"/>
      <c r="P328" s="272"/>
    </row>
    <row r="329" spans="1:16" s="125" customFormat="1" ht="9.75">
      <c r="A329" s="306">
        <v>27</v>
      </c>
      <c r="B329" s="142" t="s">
        <v>581</v>
      </c>
      <c r="C329" s="322" t="s">
        <v>453</v>
      </c>
      <c r="D329" s="85" t="s">
        <v>556</v>
      </c>
      <c r="E329" s="85">
        <v>2</v>
      </c>
      <c r="F329" s="99"/>
      <c r="G329" s="100"/>
      <c r="H329" s="100"/>
      <c r="I329" s="100"/>
      <c r="J329" s="100"/>
      <c r="K329" s="100"/>
      <c r="L329" s="100"/>
      <c r="M329" s="100"/>
      <c r="N329" s="74"/>
      <c r="O329" s="74"/>
      <c r="P329" s="272"/>
    </row>
    <row r="330" spans="1:16" s="125" customFormat="1" ht="9.75">
      <c r="A330" s="306">
        <v>28</v>
      </c>
      <c r="B330" s="142" t="s">
        <v>581</v>
      </c>
      <c r="C330" s="322" t="s">
        <v>454</v>
      </c>
      <c r="D330" s="85" t="s">
        <v>556</v>
      </c>
      <c r="E330" s="85">
        <v>32</v>
      </c>
      <c r="F330" s="99"/>
      <c r="G330" s="100"/>
      <c r="H330" s="100"/>
      <c r="I330" s="100"/>
      <c r="J330" s="100"/>
      <c r="K330" s="100"/>
      <c r="L330" s="100"/>
      <c r="M330" s="100"/>
      <c r="N330" s="74"/>
      <c r="O330" s="74"/>
      <c r="P330" s="272"/>
    </row>
    <row r="331" spans="1:16" s="125" customFormat="1" ht="9.75">
      <c r="A331" s="306">
        <v>29</v>
      </c>
      <c r="B331" s="142" t="s">
        <v>581</v>
      </c>
      <c r="C331" s="322" t="s">
        <v>455</v>
      </c>
      <c r="D331" s="85" t="s">
        <v>556</v>
      </c>
      <c r="E331" s="85">
        <v>100</v>
      </c>
      <c r="F331" s="99"/>
      <c r="G331" s="100"/>
      <c r="H331" s="100"/>
      <c r="I331" s="100"/>
      <c r="J331" s="100"/>
      <c r="K331" s="100"/>
      <c r="L331" s="100"/>
      <c r="M331" s="100"/>
      <c r="N331" s="74"/>
      <c r="O331" s="74"/>
      <c r="P331" s="272"/>
    </row>
    <row r="332" spans="1:16" s="125" customFormat="1" ht="9.75">
      <c r="A332" s="306">
        <v>30</v>
      </c>
      <c r="B332" s="142" t="s">
        <v>581</v>
      </c>
      <c r="C332" s="322" t="s">
        <v>456</v>
      </c>
      <c r="D332" s="85" t="s">
        <v>556</v>
      </c>
      <c r="E332" s="85">
        <v>15</v>
      </c>
      <c r="F332" s="99"/>
      <c r="G332" s="100"/>
      <c r="H332" s="100"/>
      <c r="I332" s="100"/>
      <c r="J332" s="100"/>
      <c r="K332" s="100"/>
      <c r="L332" s="100"/>
      <c r="M332" s="100"/>
      <c r="N332" s="74"/>
      <c r="O332" s="74"/>
      <c r="P332" s="272"/>
    </row>
    <row r="333" spans="1:16" s="125" customFormat="1" ht="9.75">
      <c r="A333" s="306">
        <v>31</v>
      </c>
      <c r="B333" s="142" t="s">
        <v>581</v>
      </c>
      <c r="C333" s="322" t="s">
        <v>457</v>
      </c>
      <c r="D333" s="85" t="s">
        <v>556</v>
      </c>
      <c r="E333" s="85">
        <v>30</v>
      </c>
      <c r="F333" s="99"/>
      <c r="G333" s="100"/>
      <c r="H333" s="100"/>
      <c r="I333" s="100"/>
      <c r="J333" s="100"/>
      <c r="K333" s="100"/>
      <c r="L333" s="100"/>
      <c r="M333" s="100"/>
      <c r="N333" s="74"/>
      <c r="O333" s="74"/>
      <c r="P333" s="272"/>
    </row>
    <row r="334" spans="1:16" s="125" customFormat="1" ht="9.75">
      <c r="A334" s="306">
        <v>32</v>
      </c>
      <c r="B334" s="142" t="s">
        <v>581</v>
      </c>
      <c r="C334" s="320" t="s">
        <v>458</v>
      </c>
      <c r="D334" s="85" t="s">
        <v>556</v>
      </c>
      <c r="E334" s="85">
        <v>3</v>
      </c>
      <c r="F334" s="99"/>
      <c r="G334" s="100"/>
      <c r="H334" s="74"/>
      <c r="I334" s="100"/>
      <c r="J334" s="100"/>
      <c r="K334" s="100"/>
      <c r="L334" s="100"/>
      <c r="M334" s="100"/>
      <c r="N334" s="74"/>
      <c r="O334" s="74"/>
      <c r="P334" s="272"/>
    </row>
    <row r="335" spans="1:16" s="125" customFormat="1" ht="9.75">
      <c r="A335" s="306">
        <v>33</v>
      </c>
      <c r="B335" s="142" t="s">
        <v>581</v>
      </c>
      <c r="C335" s="320" t="s">
        <v>459</v>
      </c>
      <c r="D335" s="85" t="s">
        <v>554</v>
      </c>
      <c r="E335" s="85">
        <v>2</v>
      </c>
      <c r="F335" s="99"/>
      <c r="G335" s="100"/>
      <c r="H335" s="74"/>
      <c r="I335" s="100"/>
      <c r="J335" s="100"/>
      <c r="K335" s="100"/>
      <c r="L335" s="100"/>
      <c r="M335" s="100"/>
      <c r="N335" s="74"/>
      <c r="O335" s="74"/>
      <c r="P335" s="272"/>
    </row>
    <row r="336" spans="1:16" s="125" customFormat="1" ht="9.75">
      <c r="A336" s="306">
        <v>34</v>
      </c>
      <c r="B336" s="142" t="s">
        <v>581</v>
      </c>
      <c r="C336" s="322" t="s">
        <v>460</v>
      </c>
      <c r="D336" s="85" t="s">
        <v>556</v>
      </c>
      <c r="E336" s="85">
        <v>6</v>
      </c>
      <c r="F336" s="99"/>
      <c r="G336" s="100"/>
      <c r="H336" s="100"/>
      <c r="I336" s="100"/>
      <c r="J336" s="100"/>
      <c r="K336" s="100"/>
      <c r="L336" s="100"/>
      <c r="M336" s="100"/>
      <c r="N336" s="74"/>
      <c r="O336" s="74"/>
      <c r="P336" s="272"/>
    </row>
    <row r="337" spans="1:16" s="125" customFormat="1" ht="9.75">
      <c r="A337" s="306">
        <v>35</v>
      </c>
      <c r="B337" s="142" t="s">
        <v>581</v>
      </c>
      <c r="C337" s="322" t="s">
        <v>461</v>
      </c>
      <c r="D337" s="85" t="s">
        <v>554</v>
      </c>
      <c r="E337" s="85">
        <v>1</v>
      </c>
      <c r="F337" s="99"/>
      <c r="G337" s="100"/>
      <c r="H337" s="100"/>
      <c r="I337" s="100"/>
      <c r="J337" s="100"/>
      <c r="K337" s="100"/>
      <c r="L337" s="100"/>
      <c r="M337" s="100"/>
      <c r="N337" s="74"/>
      <c r="O337" s="74"/>
      <c r="P337" s="272"/>
    </row>
    <row r="338" spans="1:16" s="125" customFormat="1" ht="9.75">
      <c r="A338" s="306">
        <v>36</v>
      </c>
      <c r="B338" s="142" t="s">
        <v>581</v>
      </c>
      <c r="C338" s="322" t="s">
        <v>462</v>
      </c>
      <c r="D338" s="85" t="s">
        <v>556</v>
      </c>
      <c r="E338" s="85">
        <v>4</v>
      </c>
      <c r="F338" s="99"/>
      <c r="G338" s="100"/>
      <c r="H338" s="100"/>
      <c r="I338" s="100"/>
      <c r="J338" s="100"/>
      <c r="K338" s="100"/>
      <c r="L338" s="100"/>
      <c r="M338" s="100"/>
      <c r="N338" s="74"/>
      <c r="O338" s="74"/>
      <c r="P338" s="272"/>
    </row>
    <row r="339" spans="1:16" s="125" customFormat="1" ht="9.75">
      <c r="A339" s="306">
        <v>37</v>
      </c>
      <c r="B339" s="142" t="s">
        <v>581</v>
      </c>
      <c r="C339" s="322" t="s">
        <v>463</v>
      </c>
      <c r="D339" s="85" t="s">
        <v>554</v>
      </c>
      <c r="E339" s="85">
        <v>1</v>
      </c>
      <c r="F339" s="99"/>
      <c r="G339" s="100"/>
      <c r="H339" s="100"/>
      <c r="I339" s="100"/>
      <c r="J339" s="100"/>
      <c r="K339" s="100"/>
      <c r="L339" s="100"/>
      <c r="M339" s="100"/>
      <c r="N339" s="74"/>
      <c r="O339" s="74"/>
      <c r="P339" s="272"/>
    </row>
    <row r="340" spans="1:16" s="125" customFormat="1" ht="9.75">
      <c r="A340" s="306">
        <v>38</v>
      </c>
      <c r="B340" s="142" t="s">
        <v>581</v>
      </c>
      <c r="C340" s="322" t="s">
        <v>464</v>
      </c>
      <c r="D340" s="85" t="s">
        <v>556</v>
      </c>
      <c r="E340" s="85">
        <v>1</v>
      </c>
      <c r="F340" s="99"/>
      <c r="G340" s="100"/>
      <c r="H340" s="100"/>
      <c r="I340" s="100"/>
      <c r="J340" s="100"/>
      <c r="K340" s="100"/>
      <c r="L340" s="100"/>
      <c r="M340" s="100"/>
      <c r="N340" s="74"/>
      <c r="O340" s="74"/>
      <c r="P340" s="272"/>
    </row>
    <row r="341" spans="1:16" s="125" customFormat="1" ht="9.75">
      <c r="A341" s="306">
        <v>39</v>
      </c>
      <c r="B341" s="142" t="s">
        <v>581</v>
      </c>
      <c r="C341" s="322" t="s">
        <v>465</v>
      </c>
      <c r="D341" s="85" t="s">
        <v>556</v>
      </c>
      <c r="E341" s="85">
        <v>1</v>
      </c>
      <c r="F341" s="99"/>
      <c r="G341" s="100"/>
      <c r="H341" s="100"/>
      <c r="I341" s="100"/>
      <c r="J341" s="100"/>
      <c r="K341" s="100"/>
      <c r="L341" s="100"/>
      <c r="M341" s="100"/>
      <c r="N341" s="74"/>
      <c r="O341" s="74"/>
      <c r="P341" s="272"/>
    </row>
    <row r="342" spans="1:16" s="125" customFormat="1" ht="9.75">
      <c r="A342" s="306">
        <v>40</v>
      </c>
      <c r="B342" s="142" t="s">
        <v>581</v>
      </c>
      <c r="C342" s="322" t="s">
        <v>466</v>
      </c>
      <c r="D342" s="85" t="s">
        <v>556</v>
      </c>
      <c r="E342" s="85">
        <v>2</v>
      </c>
      <c r="F342" s="99"/>
      <c r="G342" s="100"/>
      <c r="H342" s="100"/>
      <c r="I342" s="100"/>
      <c r="J342" s="100"/>
      <c r="K342" s="100"/>
      <c r="L342" s="100"/>
      <c r="M342" s="100"/>
      <c r="N342" s="74"/>
      <c r="O342" s="74"/>
      <c r="P342" s="272"/>
    </row>
    <row r="343" spans="1:16" s="125" customFormat="1" ht="9.75">
      <c r="A343" s="306">
        <v>41</v>
      </c>
      <c r="B343" s="142" t="s">
        <v>581</v>
      </c>
      <c r="C343" s="156" t="s">
        <v>428</v>
      </c>
      <c r="D343" s="85" t="s">
        <v>556</v>
      </c>
      <c r="E343" s="85">
        <v>1</v>
      </c>
      <c r="F343" s="99"/>
      <c r="G343" s="100"/>
      <c r="H343" s="74"/>
      <c r="I343" s="85"/>
      <c r="J343" s="85"/>
      <c r="K343" s="74"/>
      <c r="L343" s="74"/>
      <c r="M343" s="74"/>
      <c r="N343" s="74"/>
      <c r="O343" s="74"/>
      <c r="P343" s="272"/>
    </row>
    <row r="344" spans="1:16" s="125" customFormat="1" ht="9.75">
      <c r="A344" s="306">
        <v>42</v>
      </c>
      <c r="B344" s="142" t="s">
        <v>581</v>
      </c>
      <c r="C344" s="320" t="s">
        <v>467</v>
      </c>
      <c r="D344" s="323" t="s">
        <v>556</v>
      </c>
      <c r="E344" s="85">
        <v>6</v>
      </c>
      <c r="F344" s="99"/>
      <c r="G344" s="100"/>
      <c r="H344" s="74"/>
      <c r="I344" s="100"/>
      <c r="J344" s="100"/>
      <c r="K344" s="100"/>
      <c r="L344" s="100"/>
      <c r="M344" s="100"/>
      <c r="N344" s="74"/>
      <c r="O344" s="74"/>
      <c r="P344" s="272"/>
    </row>
    <row r="345" spans="1:17" s="125" customFormat="1" ht="20.25">
      <c r="A345" s="306">
        <v>43</v>
      </c>
      <c r="B345" s="142" t="s">
        <v>581</v>
      </c>
      <c r="C345" s="324" t="s">
        <v>412</v>
      </c>
      <c r="D345" s="159" t="s">
        <v>556</v>
      </c>
      <c r="E345" s="155">
        <v>4</v>
      </c>
      <c r="F345" s="191"/>
      <c r="G345" s="190"/>
      <c r="H345" s="74"/>
      <c r="I345" s="190"/>
      <c r="J345" s="190"/>
      <c r="K345" s="74"/>
      <c r="L345" s="74"/>
      <c r="M345" s="74"/>
      <c r="N345" s="74"/>
      <c r="O345" s="74"/>
      <c r="P345" s="272"/>
      <c r="Q345" s="325"/>
    </row>
    <row r="346" spans="1:16" s="125" customFormat="1" ht="20.25">
      <c r="A346" s="306">
        <v>44</v>
      </c>
      <c r="B346" s="142" t="s">
        <v>581</v>
      </c>
      <c r="C346" s="156" t="s">
        <v>67</v>
      </c>
      <c r="D346" s="85" t="s">
        <v>554</v>
      </c>
      <c r="E346" s="85">
        <v>1</v>
      </c>
      <c r="F346" s="99"/>
      <c r="G346" s="100"/>
      <c r="H346" s="74"/>
      <c r="I346" s="100"/>
      <c r="J346" s="100"/>
      <c r="K346" s="74"/>
      <c r="L346" s="74"/>
      <c r="M346" s="74"/>
      <c r="N346" s="74"/>
      <c r="O346" s="74"/>
      <c r="P346" s="272"/>
    </row>
    <row r="347" spans="1:16" s="125" customFormat="1" ht="20.25">
      <c r="A347" s="306">
        <v>45</v>
      </c>
      <c r="B347" s="142" t="s">
        <v>581</v>
      </c>
      <c r="C347" s="156" t="s">
        <v>429</v>
      </c>
      <c r="D347" s="85" t="s">
        <v>554</v>
      </c>
      <c r="E347" s="85">
        <v>3</v>
      </c>
      <c r="F347" s="99"/>
      <c r="G347" s="100"/>
      <c r="H347" s="74"/>
      <c r="I347" s="100"/>
      <c r="J347" s="100"/>
      <c r="K347" s="74"/>
      <c r="L347" s="74"/>
      <c r="M347" s="74"/>
      <c r="N347" s="74"/>
      <c r="O347" s="74"/>
      <c r="P347" s="272"/>
    </row>
    <row r="348" spans="1:16" s="125" customFormat="1" ht="20.25">
      <c r="A348" s="306">
        <v>46</v>
      </c>
      <c r="B348" s="142" t="s">
        <v>581</v>
      </c>
      <c r="C348" s="101" t="s">
        <v>68</v>
      </c>
      <c r="D348" s="159" t="s">
        <v>556</v>
      </c>
      <c r="E348" s="94">
        <v>1</v>
      </c>
      <c r="F348" s="99"/>
      <c r="G348" s="100"/>
      <c r="H348" s="74"/>
      <c r="I348" s="100"/>
      <c r="J348" s="100"/>
      <c r="K348" s="74"/>
      <c r="L348" s="74"/>
      <c r="M348" s="74"/>
      <c r="N348" s="74"/>
      <c r="O348" s="74"/>
      <c r="P348" s="272"/>
    </row>
    <row r="349" spans="1:16" s="125" customFormat="1" ht="20.25">
      <c r="A349" s="306">
        <v>47</v>
      </c>
      <c r="B349" s="142" t="s">
        <v>581</v>
      </c>
      <c r="C349" s="133" t="s">
        <v>69</v>
      </c>
      <c r="D349" s="74" t="s">
        <v>554</v>
      </c>
      <c r="E349" s="74">
        <v>5</v>
      </c>
      <c r="F349" s="75"/>
      <c r="G349" s="74"/>
      <c r="H349" s="74"/>
      <c r="I349" s="74"/>
      <c r="J349" s="74"/>
      <c r="K349" s="74"/>
      <c r="L349" s="74"/>
      <c r="M349" s="74"/>
      <c r="N349" s="74"/>
      <c r="O349" s="74"/>
      <c r="P349" s="272"/>
    </row>
    <row r="350" spans="1:16" s="125" customFormat="1" ht="30">
      <c r="A350" s="306">
        <v>48</v>
      </c>
      <c r="B350" s="142" t="s">
        <v>581</v>
      </c>
      <c r="C350" s="101" t="s">
        <v>70</v>
      </c>
      <c r="D350" s="74" t="s">
        <v>554</v>
      </c>
      <c r="E350" s="94">
        <v>1</v>
      </c>
      <c r="F350" s="75"/>
      <c r="G350" s="74"/>
      <c r="H350" s="74"/>
      <c r="I350" s="74"/>
      <c r="J350" s="74"/>
      <c r="K350" s="74"/>
      <c r="L350" s="74"/>
      <c r="M350" s="74"/>
      <c r="N350" s="74"/>
      <c r="O350" s="74"/>
      <c r="P350" s="272"/>
    </row>
    <row r="351" spans="1:16" s="125" customFormat="1" ht="30">
      <c r="A351" s="306">
        <v>49</v>
      </c>
      <c r="B351" s="142" t="s">
        <v>581</v>
      </c>
      <c r="C351" s="101" t="s">
        <v>71</v>
      </c>
      <c r="D351" s="74" t="s">
        <v>554</v>
      </c>
      <c r="E351" s="94">
        <v>1</v>
      </c>
      <c r="F351" s="75"/>
      <c r="G351" s="74"/>
      <c r="H351" s="74"/>
      <c r="I351" s="74"/>
      <c r="J351" s="74"/>
      <c r="K351" s="74"/>
      <c r="L351" s="74"/>
      <c r="M351" s="74"/>
      <c r="N351" s="74"/>
      <c r="O351" s="74"/>
      <c r="P351" s="272"/>
    </row>
    <row r="352" spans="1:16" s="125" customFormat="1" ht="30">
      <c r="A352" s="306">
        <v>50</v>
      </c>
      <c r="B352" s="142" t="s">
        <v>581</v>
      </c>
      <c r="C352" s="101" t="s">
        <v>352</v>
      </c>
      <c r="D352" s="74" t="s">
        <v>603</v>
      </c>
      <c r="E352" s="94">
        <v>16</v>
      </c>
      <c r="F352" s="75"/>
      <c r="G352" s="74"/>
      <c r="H352" s="74"/>
      <c r="I352" s="74"/>
      <c r="J352" s="74"/>
      <c r="K352" s="74"/>
      <c r="L352" s="74"/>
      <c r="M352" s="74"/>
      <c r="N352" s="74"/>
      <c r="O352" s="74"/>
      <c r="P352" s="272"/>
    </row>
    <row r="353" spans="1:16" s="125" customFormat="1" ht="11.25">
      <c r="A353" s="306">
        <v>51</v>
      </c>
      <c r="B353" s="142" t="s">
        <v>581</v>
      </c>
      <c r="C353" s="101" t="s">
        <v>72</v>
      </c>
      <c r="D353" s="74" t="s">
        <v>559</v>
      </c>
      <c r="E353" s="94">
        <v>330</v>
      </c>
      <c r="F353" s="75"/>
      <c r="G353" s="74"/>
      <c r="H353" s="74"/>
      <c r="I353" s="74"/>
      <c r="J353" s="74"/>
      <c r="K353" s="74"/>
      <c r="L353" s="74"/>
      <c r="M353" s="74"/>
      <c r="N353" s="74"/>
      <c r="O353" s="74"/>
      <c r="P353" s="272"/>
    </row>
    <row r="354" spans="1:16" s="125" customFormat="1" ht="20.25">
      <c r="A354" s="306">
        <v>52</v>
      </c>
      <c r="B354" s="142" t="s">
        <v>581</v>
      </c>
      <c r="C354" s="153" t="s">
        <v>404</v>
      </c>
      <c r="D354" s="154" t="s">
        <v>556</v>
      </c>
      <c r="E354" s="155">
        <v>1</v>
      </c>
      <c r="F354" s="75"/>
      <c r="G354" s="74"/>
      <c r="H354" s="74"/>
      <c r="I354" s="74"/>
      <c r="J354" s="74"/>
      <c r="K354" s="74"/>
      <c r="L354" s="74"/>
      <c r="M354" s="74"/>
      <c r="N354" s="74"/>
      <c r="O354" s="74"/>
      <c r="P354" s="272"/>
    </row>
    <row r="355" spans="1:16" s="125" customFormat="1" ht="20.25">
      <c r="A355" s="306">
        <v>53</v>
      </c>
      <c r="B355" s="142" t="s">
        <v>581</v>
      </c>
      <c r="C355" s="156" t="s">
        <v>73</v>
      </c>
      <c r="D355" s="74" t="s">
        <v>554</v>
      </c>
      <c r="E355" s="94">
        <v>1</v>
      </c>
      <c r="F355" s="75"/>
      <c r="G355" s="74"/>
      <c r="H355" s="74"/>
      <c r="I355" s="74"/>
      <c r="J355" s="74"/>
      <c r="K355" s="74"/>
      <c r="L355" s="74"/>
      <c r="M355" s="74"/>
      <c r="N355" s="74"/>
      <c r="O355" s="74"/>
      <c r="P355" s="272"/>
    </row>
    <row r="356" spans="1:16" s="125" customFormat="1" ht="40.5">
      <c r="A356" s="306">
        <v>54</v>
      </c>
      <c r="B356" s="142" t="s">
        <v>581</v>
      </c>
      <c r="C356" s="157" t="s">
        <v>413</v>
      </c>
      <c r="D356" s="74" t="s">
        <v>554</v>
      </c>
      <c r="E356" s="158">
        <v>1</v>
      </c>
      <c r="F356" s="75"/>
      <c r="G356" s="74"/>
      <c r="H356" s="74"/>
      <c r="I356" s="74"/>
      <c r="J356" s="74"/>
      <c r="K356" s="74"/>
      <c r="L356" s="74"/>
      <c r="M356" s="74"/>
      <c r="N356" s="74"/>
      <c r="O356" s="74"/>
      <c r="P356" s="272"/>
    </row>
    <row r="357" spans="1:17" s="125" customFormat="1" ht="30">
      <c r="A357" s="306">
        <v>55</v>
      </c>
      <c r="B357" s="142" t="s">
        <v>581</v>
      </c>
      <c r="C357" s="101" t="s">
        <v>414</v>
      </c>
      <c r="D357" s="159" t="s">
        <v>556</v>
      </c>
      <c r="E357" s="94">
        <v>10</v>
      </c>
      <c r="F357" s="99"/>
      <c r="G357" s="100"/>
      <c r="H357" s="74"/>
      <c r="I357" s="100"/>
      <c r="J357" s="100"/>
      <c r="K357" s="74"/>
      <c r="L357" s="100"/>
      <c r="M357" s="100"/>
      <c r="N357" s="74"/>
      <c r="O357" s="74"/>
      <c r="P357" s="272"/>
      <c r="Q357" s="325"/>
    </row>
    <row r="358" spans="1:16" s="125" customFormat="1" ht="30">
      <c r="A358" s="306">
        <v>56</v>
      </c>
      <c r="B358" s="142" t="s">
        <v>581</v>
      </c>
      <c r="C358" s="153" t="s">
        <v>415</v>
      </c>
      <c r="D358" s="154" t="s">
        <v>556</v>
      </c>
      <c r="E358" s="155">
        <v>1</v>
      </c>
      <c r="F358" s="75"/>
      <c r="G358" s="74"/>
      <c r="H358" s="74"/>
      <c r="I358" s="74"/>
      <c r="J358" s="74"/>
      <c r="K358" s="74"/>
      <c r="L358" s="74"/>
      <c r="M358" s="74"/>
      <c r="N358" s="74"/>
      <c r="O358" s="74"/>
      <c r="P358" s="272"/>
    </row>
    <row r="359" spans="1:16" s="125" customFormat="1" ht="30">
      <c r="A359" s="306">
        <v>57</v>
      </c>
      <c r="B359" s="142" t="s">
        <v>581</v>
      </c>
      <c r="C359" s="153" t="s">
        <v>133</v>
      </c>
      <c r="D359" s="154" t="s">
        <v>556</v>
      </c>
      <c r="E359" s="155">
        <v>1</v>
      </c>
      <c r="F359" s="99"/>
      <c r="G359" s="100"/>
      <c r="H359" s="74"/>
      <c r="I359" s="100"/>
      <c r="J359" s="100"/>
      <c r="K359" s="74"/>
      <c r="L359" s="100"/>
      <c r="M359" s="100"/>
      <c r="N359" s="74"/>
      <c r="O359" s="74"/>
      <c r="P359" s="272"/>
    </row>
    <row r="360" spans="1:16" s="125" customFormat="1" ht="40.5">
      <c r="A360" s="306">
        <v>58</v>
      </c>
      <c r="B360" s="142" t="s">
        <v>581</v>
      </c>
      <c r="C360" s="96" t="s">
        <v>134</v>
      </c>
      <c r="D360" s="326" t="s">
        <v>556</v>
      </c>
      <c r="E360" s="158">
        <v>1</v>
      </c>
      <c r="F360" s="99"/>
      <c r="G360" s="100"/>
      <c r="H360" s="74"/>
      <c r="I360" s="100"/>
      <c r="J360" s="100"/>
      <c r="K360" s="74"/>
      <c r="L360" s="100"/>
      <c r="M360" s="100"/>
      <c r="N360" s="74"/>
      <c r="O360" s="74"/>
      <c r="P360" s="272"/>
    </row>
    <row r="361" spans="1:16" s="125" customFormat="1" ht="30">
      <c r="A361" s="306">
        <v>59</v>
      </c>
      <c r="B361" s="142" t="s">
        <v>581</v>
      </c>
      <c r="C361" s="157" t="s">
        <v>135</v>
      </c>
      <c r="D361" s="159" t="s">
        <v>556</v>
      </c>
      <c r="E361" s="94">
        <v>1</v>
      </c>
      <c r="F361" s="99"/>
      <c r="G361" s="100"/>
      <c r="H361" s="74"/>
      <c r="I361" s="100"/>
      <c r="J361" s="100"/>
      <c r="K361" s="74"/>
      <c r="L361" s="100"/>
      <c r="M361" s="100"/>
      <c r="N361" s="74"/>
      <c r="O361" s="74"/>
      <c r="P361" s="272"/>
    </row>
    <row r="362" spans="1:16" s="125" customFormat="1" ht="51">
      <c r="A362" s="306">
        <v>60</v>
      </c>
      <c r="B362" s="142" t="s">
        <v>581</v>
      </c>
      <c r="C362" s="327" t="s">
        <v>136</v>
      </c>
      <c r="D362" s="154" t="s">
        <v>556</v>
      </c>
      <c r="E362" s="155">
        <v>12</v>
      </c>
      <c r="F362" s="99"/>
      <c r="G362" s="100"/>
      <c r="H362" s="74"/>
      <c r="I362" s="100"/>
      <c r="J362" s="100"/>
      <c r="K362" s="74"/>
      <c r="L362" s="100"/>
      <c r="M362" s="100"/>
      <c r="N362" s="74"/>
      <c r="O362" s="74"/>
      <c r="P362" s="272"/>
    </row>
    <row r="363" spans="1:16" s="125" customFormat="1" ht="20.25">
      <c r="A363" s="306">
        <v>61</v>
      </c>
      <c r="B363" s="142" t="s">
        <v>581</v>
      </c>
      <c r="C363" s="160" t="s">
        <v>137</v>
      </c>
      <c r="D363" s="159" t="s">
        <v>556</v>
      </c>
      <c r="E363" s="94">
        <v>30</v>
      </c>
      <c r="F363" s="99"/>
      <c r="G363" s="100"/>
      <c r="H363" s="74"/>
      <c r="I363" s="100"/>
      <c r="J363" s="100"/>
      <c r="K363" s="74"/>
      <c r="L363" s="100"/>
      <c r="M363" s="100"/>
      <c r="N363" s="74"/>
      <c r="O363" s="74"/>
      <c r="P363" s="272"/>
    </row>
    <row r="364" spans="1:16" s="125" customFormat="1" ht="30">
      <c r="A364" s="306">
        <v>62</v>
      </c>
      <c r="B364" s="142" t="s">
        <v>581</v>
      </c>
      <c r="C364" s="160" t="s">
        <v>138</v>
      </c>
      <c r="D364" s="159" t="s">
        <v>556</v>
      </c>
      <c r="E364" s="94">
        <v>35</v>
      </c>
      <c r="F364" s="99"/>
      <c r="G364" s="100"/>
      <c r="H364" s="74"/>
      <c r="I364" s="100"/>
      <c r="J364" s="100"/>
      <c r="K364" s="74"/>
      <c r="L364" s="100"/>
      <c r="M364" s="100"/>
      <c r="N364" s="74"/>
      <c r="O364" s="74"/>
      <c r="P364" s="272"/>
    </row>
    <row r="365" spans="1:16" s="125" customFormat="1" ht="30">
      <c r="A365" s="306">
        <v>63</v>
      </c>
      <c r="B365" s="142" t="s">
        <v>581</v>
      </c>
      <c r="C365" s="160" t="s">
        <v>139</v>
      </c>
      <c r="D365" s="159" t="s">
        <v>556</v>
      </c>
      <c r="E365" s="94">
        <v>35</v>
      </c>
      <c r="F365" s="99"/>
      <c r="G365" s="100"/>
      <c r="H365" s="74"/>
      <c r="I365" s="100"/>
      <c r="J365" s="100"/>
      <c r="K365" s="74"/>
      <c r="L365" s="100"/>
      <c r="M365" s="100"/>
      <c r="N365" s="74"/>
      <c r="O365" s="74"/>
      <c r="P365" s="272"/>
    </row>
    <row r="366" spans="1:16" s="125" customFormat="1" ht="9.75">
      <c r="A366" s="306">
        <v>64</v>
      </c>
      <c r="B366" s="142" t="s">
        <v>581</v>
      </c>
      <c r="C366" s="98" t="s">
        <v>140</v>
      </c>
      <c r="D366" s="159" t="s">
        <v>556</v>
      </c>
      <c r="E366" s="94">
        <v>10</v>
      </c>
      <c r="F366" s="99"/>
      <c r="G366" s="100"/>
      <c r="H366" s="74"/>
      <c r="I366" s="100"/>
      <c r="J366" s="100"/>
      <c r="K366" s="74"/>
      <c r="L366" s="100"/>
      <c r="M366" s="100"/>
      <c r="N366" s="74"/>
      <c r="O366" s="74"/>
      <c r="P366" s="272"/>
    </row>
    <row r="367" spans="1:16" s="125" customFormat="1" ht="9.75">
      <c r="A367" s="306">
        <v>65</v>
      </c>
      <c r="B367" s="142" t="s">
        <v>581</v>
      </c>
      <c r="C367" s="98" t="s">
        <v>74</v>
      </c>
      <c r="D367" s="159" t="s">
        <v>556</v>
      </c>
      <c r="E367" s="94">
        <v>15</v>
      </c>
      <c r="F367" s="99"/>
      <c r="G367" s="100"/>
      <c r="H367" s="74"/>
      <c r="I367" s="100"/>
      <c r="J367" s="100"/>
      <c r="K367" s="74"/>
      <c r="L367" s="100"/>
      <c r="M367" s="100"/>
      <c r="N367" s="74"/>
      <c r="O367" s="74"/>
      <c r="P367" s="272"/>
    </row>
    <row r="368" spans="1:16" s="125" customFormat="1" ht="9.75">
      <c r="A368" s="306">
        <v>66</v>
      </c>
      <c r="B368" s="142" t="s">
        <v>581</v>
      </c>
      <c r="C368" s="98" t="s">
        <v>75</v>
      </c>
      <c r="D368" s="159" t="s">
        <v>556</v>
      </c>
      <c r="E368" s="94">
        <v>15</v>
      </c>
      <c r="F368" s="99"/>
      <c r="G368" s="100"/>
      <c r="H368" s="74"/>
      <c r="I368" s="100"/>
      <c r="J368" s="100"/>
      <c r="K368" s="74"/>
      <c r="L368" s="100"/>
      <c r="M368" s="100"/>
      <c r="N368" s="74"/>
      <c r="O368" s="74"/>
      <c r="P368" s="272"/>
    </row>
    <row r="369" spans="1:16" s="125" customFormat="1" ht="9.75">
      <c r="A369" s="306">
        <v>67</v>
      </c>
      <c r="B369" s="142" t="s">
        <v>581</v>
      </c>
      <c r="C369" s="98" t="s">
        <v>76</v>
      </c>
      <c r="D369" s="159" t="s">
        <v>556</v>
      </c>
      <c r="E369" s="94">
        <v>15</v>
      </c>
      <c r="F369" s="99"/>
      <c r="G369" s="100"/>
      <c r="H369" s="74"/>
      <c r="I369" s="100"/>
      <c r="J369" s="100"/>
      <c r="K369" s="74"/>
      <c r="L369" s="100"/>
      <c r="M369" s="100"/>
      <c r="N369" s="74"/>
      <c r="O369" s="74"/>
      <c r="P369" s="272"/>
    </row>
    <row r="370" spans="1:16" s="125" customFormat="1" ht="9.75">
      <c r="A370" s="306">
        <v>68</v>
      </c>
      <c r="B370" s="142" t="s">
        <v>581</v>
      </c>
      <c r="C370" s="98" t="s">
        <v>77</v>
      </c>
      <c r="D370" s="159" t="s">
        <v>556</v>
      </c>
      <c r="E370" s="94">
        <v>15</v>
      </c>
      <c r="F370" s="99"/>
      <c r="G370" s="100"/>
      <c r="H370" s="74"/>
      <c r="I370" s="100"/>
      <c r="J370" s="100"/>
      <c r="K370" s="74"/>
      <c r="L370" s="100"/>
      <c r="M370" s="100"/>
      <c r="N370" s="74"/>
      <c r="O370" s="74"/>
      <c r="P370" s="272"/>
    </row>
    <row r="371" spans="1:16" s="125" customFormat="1" ht="9.75">
      <c r="A371" s="306">
        <v>69</v>
      </c>
      <c r="B371" s="142" t="s">
        <v>581</v>
      </c>
      <c r="C371" s="96" t="s">
        <v>141</v>
      </c>
      <c r="D371" s="154" t="s">
        <v>556</v>
      </c>
      <c r="E371" s="155">
        <v>1</v>
      </c>
      <c r="F371" s="99"/>
      <c r="G371" s="100"/>
      <c r="H371" s="74"/>
      <c r="I371" s="100"/>
      <c r="J371" s="100"/>
      <c r="K371" s="74"/>
      <c r="L371" s="100"/>
      <c r="M371" s="100"/>
      <c r="N371" s="74"/>
      <c r="O371" s="74"/>
      <c r="P371" s="272"/>
    </row>
    <row r="372" spans="1:16" s="125" customFormat="1" ht="9.75">
      <c r="A372" s="306">
        <v>70</v>
      </c>
      <c r="B372" s="142" t="s">
        <v>581</v>
      </c>
      <c r="C372" s="328" t="s">
        <v>142</v>
      </c>
      <c r="D372" s="326" t="s">
        <v>556</v>
      </c>
      <c r="E372" s="158">
        <v>1</v>
      </c>
      <c r="F372" s="99"/>
      <c r="G372" s="100"/>
      <c r="H372" s="74"/>
      <c r="I372" s="100"/>
      <c r="J372" s="100"/>
      <c r="K372" s="74"/>
      <c r="L372" s="100"/>
      <c r="M372" s="100"/>
      <c r="N372" s="74"/>
      <c r="O372" s="74"/>
      <c r="P372" s="272"/>
    </row>
    <row r="373" spans="1:16" s="125" customFormat="1" ht="20.25">
      <c r="A373" s="306">
        <v>71</v>
      </c>
      <c r="B373" s="142" t="s">
        <v>581</v>
      </c>
      <c r="C373" s="160" t="s">
        <v>143</v>
      </c>
      <c r="D373" s="159" t="s">
        <v>556</v>
      </c>
      <c r="E373" s="94">
        <v>1</v>
      </c>
      <c r="F373" s="99"/>
      <c r="G373" s="100"/>
      <c r="H373" s="74"/>
      <c r="I373" s="100"/>
      <c r="J373" s="100"/>
      <c r="K373" s="74"/>
      <c r="L373" s="100"/>
      <c r="M373" s="100"/>
      <c r="N373" s="74"/>
      <c r="O373" s="74"/>
      <c r="P373" s="272"/>
    </row>
    <row r="374" spans="1:16" s="125" customFormat="1" ht="9.75">
      <c r="A374" s="306">
        <v>72</v>
      </c>
      <c r="B374" s="142" t="s">
        <v>581</v>
      </c>
      <c r="C374" s="98" t="s">
        <v>144</v>
      </c>
      <c r="D374" s="159" t="s">
        <v>556</v>
      </c>
      <c r="E374" s="94">
        <v>4</v>
      </c>
      <c r="F374" s="99"/>
      <c r="G374" s="100"/>
      <c r="H374" s="74"/>
      <c r="I374" s="100"/>
      <c r="J374" s="100"/>
      <c r="K374" s="74"/>
      <c r="L374" s="100"/>
      <c r="M374" s="100"/>
      <c r="N374" s="74"/>
      <c r="O374" s="74"/>
      <c r="P374" s="272"/>
    </row>
    <row r="375" spans="1:17" s="125" customFormat="1" ht="9.75">
      <c r="A375" s="306">
        <v>73</v>
      </c>
      <c r="B375" s="142" t="s">
        <v>581</v>
      </c>
      <c r="C375" s="329" t="s">
        <v>78</v>
      </c>
      <c r="D375" s="154" t="s">
        <v>556</v>
      </c>
      <c r="E375" s="155">
        <v>1</v>
      </c>
      <c r="F375" s="99"/>
      <c r="G375" s="100"/>
      <c r="H375" s="74"/>
      <c r="I375" s="100"/>
      <c r="J375" s="100"/>
      <c r="K375" s="74"/>
      <c r="L375" s="100"/>
      <c r="M375" s="100"/>
      <c r="N375" s="74"/>
      <c r="O375" s="74"/>
      <c r="P375" s="272"/>
      <c r="Q375" s="325"/>
    </row>
    <row r="376" spans="1:16" s="125" customFormat="1" ht="20.25">
      <c r="A376" s="306">
        <v>74</v>
      </c>
      <c r="B376" s="142" t="s">
        <v>581</v>
      </c>
      <c r="C376" s="96" t="s">
        <v>145</v>
      </c>
      <c r="D376" s="74" t="s">
        <v>554</v>
      </c>
      <c r="E376" s="155">
        <v>1</v>
      </c>
      <c r="F376" s="99"/>
      <c r="G376" s="100"/>
      <c r="H376" s="74"/>
      <c r="I376" s="100"/>
      <c r="J376" s="100"/>
      <c r="K376" s="74"/>
      <c r="L376" s="100"/>
      <c r="M376" s="100"/>
      <c r="N376" s="74"/>
      <c r="O376" s="74"/>
      <c r="P376" s="272"/>
    </row>
    <row r="377" spans="1:16" s="125" customFormat="1" ht="9.75">
      <c r="A377" s="306">
        <v>75</v>
      </c>
      <c r="B377" s="142" t="s">
        <v>581</v>
      </c>
      <c r="C377" s="328" t="s">
        <v>146</v>
      </c>
      <c r="D377" s="74" t="s">
        <v>554</v>
      </c>
      <c r="E377" s="155">
        <v>3</v>
      </c>
      <c r="F377" s="99"/>
      <c r="G377" s="100"/>
      <c r="H377" s="74"/>
      <c r="I377" s="100"/>
      <c r="J377" s="100"/>
      <c r="K377" s="74"/>
      <c r="L377" s="100"/>
      <c r="M377" s="100"/>
      <c r="N377" s="74"/>
      <c r="O377" s="74"/>
      <c r="P377" s="272"/>
    </row>
    <row r="378" spans="1:16" s="125" customFormat="1" ht="9.75">
      <c r="A378" s="306">
        <v>76</v>
      </c>
      <c r="B378" s="142" t="s">
        <v>581</v>
      </c>
      <c r="C378" s="160" t="s">
        <v>147</v>
      </c>
      <c r="D378" s="74" t="s">
        <v>554</v>
      </c>
      <c r="E378" s="158">
        <v>2</v>
      </c>
      <c r="F378" s="99"/>
      <c r="G378" s="100"/>
      <c r="H378" s="74"/>
      <c r="I378" s="100"/>
      <c r="J378" s="100"/>
      <c r="K378" s="74"/>
      <c r="L378" s="100"/>
      <c r="M378" s="100"/>
      <c r="N378" s="74"/>
      <c r="O378" s="74"/>
      <c r="P378" s="272"/>
    </row>
    <row r="379" spans="1:16" s="125" customFormat="1" ht="20.25">
      <c r="A379" s="306">
        <v>77</v>
      </c>
      <c r="B379" s="142" t="s">
        <v>581</v>
      </c>
      <c r="C379" s="330" t="s">
        <v>148</v>
      </c>
      <c r="D379" s="74" t="s">
        <v>554</v>
      </c>
      <c r="E379" s="331">
        <v>5</v>
      </c>
      <c r="F379" s="99"/>
      <c r="G379" s="100"/>
      <c r="H379" s="74"/>
      <c r="I379" s="100"/>
      <c r="J379" s="100"/>
      <c r="K379" s="74"/>
      <c r="L379" s="100"/>
      <c r="M379" s="100"/>
      <c r="N379" s="74"/>
      <c r="O379" s="74"/>
      <c r="P379" s="272"/>
    </row>
    <row r="380" spans="1:16" s="125" customFormat="1" ht="30">
      <c r="A380" s="306">
        <v>78</v>
      </c>
      <c r="B380" s="142" t="s">
        <v>581</v>
      </c>
      <c r="C380" s="101" t="s">
        <v>149</v>
      </c>
      <c r="D380" s="159" t="s">
        <v>556</v>
      </c>
      <c r="E380" s="94">
        <v>2</v>
      </c>
      <c r="F380" s="75"/>
      <c r="G380" s="74"/>
      <c r="H380" s="74"/>
      <c r="I380" s="74"/>
      <c r="J380" s="74"/>
      <c r="K380" s="74"/>
      <c r="L380" s="74"/>
      <c r="M380" s="74"/>
      <c r="N380" s="74"/>
      <c r="O380" s="74"/>
      <c r="P380" s="272"/>
    </row>
    <row r="381" spans="1:16" s="125" customFormat="1" ht="9.75">
      <c r="A381" s="306">
        <v>79</v>
      </c>
      <c r="B381" s="142" t="s">
        <v>581</v>
      </c>
      <c r="C381" s="101" t="s">
        <v>150</v>
      </c>
      <c r="D381" s="159" t="s">
        <v>556</v>
      </c>
      <c r="E381" s="94">
        <v>1</v>
      </c>
      <c r="F381" s="75"/>
      <c r="G381" s="74"/>
      <c r="H381" s="74"/>
      <c r="I381" s="74"/>
      <c r="J381" s="74"/>
      <c r="K381" s="74"/>
      <c r="L381" s="74"/>
      <c r="M381" s="74"/>
      <c r="N381" s="74"/>
      <c r="O381" s="74"/>
      <c r="P381" s="272"/>
    </row>
    <row r="382" spans="1:16" s="125" customFormat="1" ht="9.75">
      <c r="A382" s="306">
        <v>80</v>
      </c>
      <c r="B382" s="142" t="s">
        <v>581</v>
      </c>
      <c r="C382" s="161" t="s">
        <v>151</v>
      </c>
      <c r="D382" s="154" t="s">
        <v>556</v>
      </c>
      <c r="E382" s="155">
        <v>2</v>
      </c>
      <c r="F382" s="75"/>
      <c r="G382" s="74"/>
      <c r="H382" s="74"/>
      <c r="I382" s="74"/>
      <c r="J382" s="74"/>
      <c r="K382" s="74"/>
      <c r="L382" s="74"/>
      <c r="M382" s="74"/>
      <c r="N382" s="74"/>
      <c r="O382" s="74"/>
      <c r="P382" s="272"/>
    </row>
    <row r="383" spans="1:17" s="125" customFormat="1" ht="9.75">
      <c r="A383" s="306">
        <v>81</v>
      </c>
      <c r="B383" s="142" t="s">
        <v>581</v>
      </c>
      <c r="C383" s="332" t="s">
        <v>152</v>
      </c>
      <c r="D383" s="159" t="s">
        <v>556</v>
      </c>
      <c r="E383" s="94">
        <v>2</v>
      </c>
      <c r="F383" s="99"/>
      <c r="G383" s="100"/>
      <c r="H383" s="74"/>
      <c r="I383" s="100"/>
      <c r="J383" s="100"/>
      <c r="K383" s="74"/>
      <c r="L383" s="100"/>
      <c r="M383" s="100"/>
      <c r="N383" s="74"/>
      <c r="O383" s="74"/>
      <c r="P383" s="272"/>
      <c r="Q383" s="325"/>
    </row>
    <row r="384" spans="1:16" s="125" customFormat="1" ht="9.75">
      <c r="A384" s="306">
        <v>82</v>
      </c>
      <c r="B384" s="142" t="s">
        <v>581</v>
      </c>
      <c r="C384" s="161" t="s">
        <v>153</v>
      </c>
      <c r="D384" s="74" t="s">
        <v>554</v>
      </c>
      <c r="E384" s="155">
        <v>1</v>
      </c>
      <c r="F384" s="75"/>
      <c r="G384" s="74"/>
      <c r="H384" s="74"/>
      <c r="I384" s="74"/>
      <c r="J384" s="74"/>
      <c r="K384" s="74"/>
      <c r="L384" s="74"/>
      <c r="M384" s="74"/>
      <c r="N384" s="74"/>
      <c r="O384" s="74"/>
      <c r="P384" s="272"/>
    </row>
    <row r="385" spans="1:16" s="125" customFormat="1" ht="20.25">
      <c r="A385" s="306">
        <v>83</v>
      </c>
      <c r="B385" s="142" t="s">
        <v>581</v>
      </c>
      <c r="C385" s="153" t="s">
        <v>154</v>
      </c>
      <c r="D385" s="74" t="s">
        <v>554</v>
      </c>
      <c r="E385" s="158">
        <v>4</v>
      </c>
      <c r="F385" s="75"/>
      <c r="G385" s="74"/>
      <c r="H385" s="74"/>
      <c r="I385" s="74"/>
      <c r="J385" s="74"/>
      <c r="K385" s="74"/>
      <c r="L385" s="74"/>
      <c r="M385" s="74"/>
      <c r="N385" s="74"/>
      <c r="O385" s="74"/>
      <c r="P385" s="272"/>
    </row>
    <row r="386" spans="1:16" s="125" customFormat="1" ht="30">
      <c r="A386" s="306">
        <v>84</v>
      </c>
      <c r="B386" s="142" t="s">
        <v>581</v>
      </c>
      <c r="C386" s="150" t="s">
        <v>79</v>
      </c>
      <c r="D386" s="151" t="s">
        <v>401</v>
      </c>
      <c r="E386" s="152">
        <v>4.3</v>
      </c>
      <c r="F386" s="75"/>
      <c r="G386" s="74"/>
      <c r="H386" s="74"/>
      <c r="I386" s="74"/>
      <c r="J386" s="74"/>
      <c r="K386" s="74"/>
      <c r="L386" s="74"/>
      <c r="M386" s="74"/>
      <c r="N386" s="74"/>
      <c r="O386" s="74"/>
      <c r="P386" s="272"/>
    </row>
    <row r="387" spans="1:16" s="125" customFormat="1" ht="35.25" customHeight="1">
      <c r="A387" s="306">
        <v>85</v>
      </c>
      <c r="B387" s="142" t="s">
        <v>581</v>
      </c>
      <c r="C387" s="150" t="s">
        <v>662</v>
      </c>
      <c r="D387" s="151" t="s">
        <v>401</v>
      </c>
      <c r="E387" s="152">
        <v>30</v>
      </c>
      <c r="F387" s="75"/>
      <c r="G387" s="74"/>
      <c r="H387" s="74"/>
      <c r="I387" s="74"/>
      <c r="J387" s="74"/>
      <c r="K387" s="74"/>
      <c r="L387" s="74"/>
      <c r="M387" s="74"/>
      <c r="N387" s="74"/>
      <c r="O387" s="74"/>
      <c r="P387" s="272"/>
    </row>
    <row r="388" spans="1:16" s="58" customFormat="1" ht="14.25" customHeight="1">
      <c r="A388" s="538" t="s">
        <v>171</v>
      </c>
      <c r="B388" s="539"/>
      <c r="C388" s="539"/>
      <c r="D388" s="539"/>
      <c r="E388" s="539"/>
      <c r="F388" s="539"/>
      <c r="G388" s="539"/>
      <c r="H388" s="539"/>
      <c r="I388" s="539"/>
      <c r="J388" s="539"/>
      <c r="K388" s="539"/>
      <c r="L388" s="539"/>
      <c r="M388" s="539"/>
      <c r="N388" s="539"/>
      <c r="O388" s="539"/>
      <c r="P388" s="540"/>
    </row>
    <row r="389" spans="1:16" s="58" customFormat="1" ht="81">
      <c r="A389" s="299">
        <v>1</v>
      </c>
      <c r="B389" s="51" t="s">
        <v>468</v>
      </c>
      <c r="C389" s="73" t="s">
        <v>50</v>
      </c>
      <c r="D389" s="74" t="s">
        <v>556</v>
      </c>
      <c r="E389" s="74">
        <v>6</v>
      </c>
      <c r="F389" s="57"/>
      <c r="G389" s="56"/>
      <c r="H389" s="56"/>
      <c r="I389" s="56"/>
      <c r="J389" s="56"/>
      <c r="K389" s="56"/>
      <c r="L389" s="56"/>
      <c r="M389" s="56"/>
      <c r="N389" s="56"/>
      <c r="O389" s="56"/>
      <c r="P389" s="300"/>
    </row>
    <row r="390" spans="1:16" s="58" customFormat="1" ht="81">
      <c r="A390" s="299">
        <v>2</v>
      </c>
      <c r="B390" s="51" t="s">
        <v>468</v>
      </c>
      <c r="C390" s="73" t="s">
        <v>51</v>
      </c>
      <c r="D390" s="74" t="s">
        <v>556</v>
      </c>
      <c r="E390" s="74">
        <v>2</v>
      </c>
      <c r="F390" s="57"/>
      <c r="G390" s="56"/>
      <c r="H390" s="56"/>
      <c r="I390" s="56"/>
      <c r="J390" s="56"/>
      <c r="K390" s="56"/>
      <c r="L390" s="56"/>
      <c r="M390" s="56"/>
      <c r="N390" s="56"/>
      <c r="O390" s="56"/>
      <c r="P390" s="300"/>
    </row>
    <row r="391" spans="1:16" s="58" customFormat="1" ht="102">
      <c r="A391" s="271">
        <v>3</v>
      </c>
      <c r="B391" s="142" t="s">
        <v>468</v>
      </c>
      <c r="C391" s="73" t="s">
        <v>52</v>
      </c>
      <c r="D391" s="74" t="s">
        <v>556</v>
      </c>
      <c r="E391" s="74">
        <v>2</v>
      </c>
      <c r="F391" s="75"/>
      <c r="G391" s="74"/>
      <c r="H391" s="74"/>
      <c r="I391" s="74"/>
      <c r="J391" s="74"/>
      <c r="K391" s="74"/>
      <c r="L391" s="74"/>
      <c r="M391" s="74"/>
      <c r="N391" s="74"/>
      <c r="O391" s="74"/>
      <c r="P391" s="272"/>
    </row>
    <row r="392" spans="1:16" s="58" customFormat="1" ht="132">
      <c r="A392" s="271">
        <v>4</v>
      </c>
      <c r="B392" s="142" t="s">
        <v>468</v>
      </c>
      <c r="C392" s="73" t="s">
        <v>53</v>
      </c>
      <c r="D392" s="74" t="s">
        <v>556</v>
      </c>
      <c r="E392" s="74">
        <v>1</v>
      </c>
      <c r="F392" s="75"/>
      <c r="G392" s="74"/>
      <c r="H392" s="74"/>
      <c r="I392" s="74"/>
      <c r="J392" s="74"/>
      <c r="K392" s="74"/>
      <c r="L392" s="74"/>
      <c r="M392" s="74"/>
      <c r="N392" s="74"/>
      <c r="O392" s="74"/>
      <c r="P392" s="272"/>
    </row>
    <row r="393" spans="1:16" s="58" customFormat="1" ht="132">
      <c r="A393" s="271">
        <v>5</v>
      </c>
      <c r="B393" s="142" t="s">
        <v>468</v>
      </c>
      <c r="C393" s="73" t="s">
        <v>334</v>
      </c>
      <c r="D393" s="74" t="s">
        <v>556</v>
      </c>
      <c r="E393" s="74">
        <v>6</v>
      </c>
      <c r="F393" s="75"/>
      <c r="G393" s="74"/>
      <c r="H393" s="74"/>
      <c r="I393" s="74"/>
      <c r="J393" s="74"/>
      <c r="K393" s="74"/>
      <c r="L393" s="74"/>
      <c r="M393" s="74"/>
      <c r="N393" s="74"/>
      <c r="O393" s="74"/>
      <c r="P393" s="272"/>
    </row>
    <row r="394" spans="1:16" s="58" customFormat="1" ht="102">
      <c r="A394" s="271">
        <v>6</v>
      </c>
      <c r="B394" s="142" t="s">
        <v>468</v>
      </c>
      <c r="C394" s="73" t="s">
        <v>335</v>
      </c>
      <c r="D394" s="74" t="s">
        <v>556</v>
      </c>
      <c r="E394" s="74">
        <v>1</v>
      </c>
      <c r="F394" s="75"/>
      <c r="G394" s="74"/>
      <c r="H394" s="74"/>
      <c r="I394" s="74"/>
      <c r="J394" s="74"/>
      <c r="K394" s="74"/>
      <c r="L394" s="74"/>
      <c r="M394" s="74"/>
      <c r="N394" s="74"/>
      <c r="O394" s="74"/>
      <c r="P394" s="272"/>
    </row>
    <row r="395" spans="1:16" s="58" customFormat="1" ht="102">
      <c r="A395" s="299">
        <v>7</v>
      </c>
      <c r="B395" s="51" t="s">
        <v>468</v>
      </c>
      <c r="C395" s="73" t="s">
        <v>336</v>
      </c>
      <c r="D395" s="74" t="s">
        <v>556</v>
      </c>
      <c r="E395" s="74">
        <v>1</v>
      </c>
      <c r="F395" s="57"/>
      <c r="G395" s="56"/>
      <c r="H395" s="56"/>
      <c r="I395" s="56"/>
      <c r="J395" s="56"/>
      <c r="K395" s="56"/>
      <c r="L395" s="56"/>
      <c r="M395" s="56"/>
      <c r="N395" s="56"/>
      <c r="O395" s="56"/>
      <c r="P395" s="300"/>
    </row>
    <row r="396" spans="1:16" s="58" customFormat="1" ht="132">
      <c r="A396" s="271">
        <v>8</v>
      </c>
      <c r="B396" s="51" t="s">
        <v>468</v>
      </c>
      <c r="C396" s="73" t="s">
        <v>337</v>
      </c>
      <c r="D396" s="74" t="s">
        <v>556</v>
      </c>
      <c r="E396" s="74">
        <v>1</v>
      </c>
      <c r="F396" s="57"/>
      <c r="G396" s="56"/>
      <c r="H396" s="56"/>
      <c r="I396" s="56"/>
      <c r="J396" s="56"/>
      <c r="K396" s="56"/>
      <c r="L396" s="56"/>
      <c r="M396" s="56"/>
      <c r="N396" s="56"/>
      <c r="O396" s="56"/>
      <c r="P396" s="300"/>
    </row>
    <row r="397" spans="1:16" s="58" customFormat="1" ht="132">
      <c r="A397" s="299">
        <v>9</v>
      </c>
      <c r="B397" s="51" t="s">
        <v>468</v>
      </c>
      <c r="C397" s="73" t="s">
        <v>338</v>
      </c>
      <c r="D397" s="74" t="s">
        <v>556</v>
      </c>
      <c r="E397" s="74">
        <v>1</v>
      </c>
      <c r="F397" s="57"/>
      <c r="G397" s="56"/>
      <c r="H397" s="56"/>
      <c r="I397" s="56"/>
      <c r="J397" s="56"/>
      <c r="K397" s="56"/>
      <c r="L397" s="56"/>
      <c r="M397" s="56"/>
      <c r="N397" s="56"/>
      <c r="O397" s="56"/>
      <c r="P397" s="300"/>
    </row>
    <row r="398" spans="1:16" s="58" customFormat="1" ht="9.75">
      <c r="A398" s="271">
        <v>10</v>
      </c>
      <c r="B398" s="51" t="s">
        <v>468</v>
      </c>
      <c r="C398" s="73" t="s">
        <v>339</v>
      </c>
      <c r="D398" s="74" t="s">
        <v>554</v>
      </c>
      <c r="E398" s="74">
        <v>8</v>
      </c>
      <c r="F398" s="57"/>
      <c r="G398" s="56"/>
      <c r="H398" s="56"/>
      <c r="I398" s="56"/>
      <c r="J398" s="56"/>
      <c r="K398" s="56"/>
      <c r="L398" s="56"/>
      <c r="M398" s="56"/>
      <c r="N398" s="56"/>
      <c r="O398" s="56"/>
      <c r="P398" s="300"/>
    </row>
    <row r="399" spans="1:16" s="58" customFormat="1" ht="40.5">
      <c r="A399" s="299">
        <v>11</v>
      </c>
      <c r="B399" s="51" t="s">
        <v>468</v>
      </c>
      <c r="C399" s="73" t="s">
        <v>340</v>
      </c>
      <c r="D399" s="74" t="s">
        <v>554</v>
      </c>
      <c r="E399" s="74">
        <v>1</v>
      </c>
      <c r="F399" s="57"/>
      <c r="G399" s="56"/>
      <c r="H399" s="56"/>
      <c r="I399" s="56"/>
      <c r="J399" s="56"/>
      <c r="K399" s="56"/>
      <c r="L399" s="56"/>
      <c r="M399" s="56"/>
      <c r="N399" s="56"/>
      <c r="O399" s="56"/>
      <c r="P399" s="300"/>
    </row>
    <row r="400" spans="1:16" s="58" customFormat="1" ht="11.25">
      <c r="A400" s="550" t="s">
        <v>207</v>
      </c>
      <c r="B400" s="551"/>
      <c r="C400" s="551"/>
      <c r="D400" s="551"/>
      <c r="E400" s="551"/>
      <c r="F400" s="551"/>
      <c r="G400" s="551"/>
      <c r="H400" s="551"/>
      <c r="I400" s="551"/>
      <c r="J400" s="551"/>
      <c r="K400" s="551"/>
      <c r="L400" s="551"/>
      <c r="M400" s="551"/>
      <c r="N400" s="551"/>
      <c r="O400" s="551"/>
      <c r="P400" s="552"/>
    </row>
    <row r="401" spans="1:16" s="58" customFormat="1" ht="91.5">
      <c r="A401" s="307">
        <v>1</v>
      </c>
      <c r="B401" s="51" t="s">
        <v>469</v>
      </c>
      <c r="C401" s="102" t="s">
        <v>470</v>
      </c>
      <c r="D401" s="74" t="s">
        <v>556</v>
      </c>
      <c r="E401" s="74">
        <v>5</v>
      </c>
      <c r="F401" s="57"/>
      <c r="G401" s="56"/>
      <c r="H401" s="56"/>
      <c r="I401" s="56"/>
      <c r="J401" s="56"/>
      <c r="K401" s="56"/>
      <c r="L401" s="56"/>
      <c r="M401" s="56"/>
      <c r="N401" s="56"/>
      <c r="O401" s="56"/>
      <c r="P401" s="300"/>
    </row>
    <row r="402" spans="1:16" s="58" customFormat="1" ht="111.75">
      <c r="A402" s="307">
        <v>2</v>
      </c>
      <c r="B402" s="51" t="s">
        <v>469</v>
      </c>
      <c r="C402" s="102" t="s">
        <v>471</v>
      </c>
      <c r="D402" s="74" t="s">
        <v>556</v>
      </c>
      <c r="E402" s="74">
        <v>1</v>
      </c>
      <c r="F402" s="57"/>
      <c r="G402" s="56"/>
      <c r="H402" s="56"/>
      <c r="I402" s="56"/>
      <c r="J402" s="56"/>
      <c r="K402" s="56"/>
      <c r="L402" s="56"/>
      <c r="M402" s="56"/>
      <c r="N402" s="56"/>
      <c r="O402" s="56"/>
      <c r="P402" s="300"/>
    </row>
    <row r="403" spans="1:16" s="58" customFormat="1" ht="11.25">
      <c r="A403" s="550" t="s">
        <v>472</v>
      </c>
      <c r="B403" s="551"/>
      <c r="C403" s="551"/>
      <c r="D403" s="551"/>
      <c r="E403" s="551"/>
      <c r="F403" s="551"/>
      <c r="G403" s="551"/>
      <c r="H403" s="551"/>
      <c r="I403" s="551"/>
      <c r="J403" s="551"/>
      <c r="K403" s="551"/>
      <c r="L403" s="551"/>
      <c r="M403" s="551"/>
      <c r="N403" s="551"/>
      <c r="O403" s="551"/>
      <c r="P403" s="552"/>
    </row>
    <row r="404" spans="1:16" s="58" customFormat="1" ht="20.25">
      <c r="A404" s="299">
        <v>1</v>
      </c>
      <c r="B404" s="51" t="s">
        <v>473</v>
      </c>
      <c r="C404" s="41" t="s">
        <v>208</v>
      </c>
      <c r="D404" s="56" t="s">
        <v>556</v>
      </c>
      <c r="E404" s="56">
        <v>21</v>
      </c>
      <c r="F404" s="57"/>
      <c r="G404" s="56"/>
      <c r="H404" s="56"/>
      <c r="I404" s="56"/>
      <c r="J404" s="56"/>
      <c r="K404" s="56"/>
      <c r="L404" s="56"/>
      <c r="M404" s="56"/>
      <c r="N404" s="56"/>
      <c r="O404" s="56"/>
      <c r="P404" s="300"/>
    </row>
    <row r="405" spans="1:16" s="58" customFormat="1" ht="9.75">
      <c r="A405" s="299">
        <v>2</v>
      </c>
      <c r="B405" s="51" t="s">
        <v>473</v>
      </c>
      <c r="C405" s="41" t="s">
        <v>209</v>
      </c>
      <c r="D405" s="56" t="s">
        <v>556</v>
      </c>
      <c r="E405" s="56">
        <v>20</v>
      </c>
      <c r="F405" s="57"/>
      <c r="G405" s="56"/>
      <c r="H405" s="56"/>
      <c r="I405" s="56"/>
      <c r="J405" s="56"/>
      <c r="K405" s="56"/>
      <c r="L405" s="56"/>
      <c r="M405" s="56"/>
      <c r="N405" s="56"/>
      <c r="O405" s="56"/>
      <c r="P405" s="300"/>
    </row>
    <row r="406" spans="1:16" s="58" customFormat="1" ht="11.25">
      <c r="A406" s="550" t="s">
        <v>210</v>
      </c>
      <c r="B406" s="551"/>
      <c r="C406" s="551"/>
      <c r="D406" s="551"/>
      <c r="E406" s="551"/>
      <c r="F406" s="551"/>
      <c r="G406" s="551"/>
      <c r="H406" s="551"/>
      <c r="I406" s="551"/>
      <c r="J406" s="551"/>
      <c r="K406" s="551"/>
      <c r="L406" s="551"/>
      <c r="M406" s="551"/>
      <c r="N406" s="551"/>
      <c r="O406" s="551"/>
      <c r="P406" s="552"/>
    </row>
    <row r="407" spans="1:16" s="58" customFormat="1" ht="40.5">
      <c r="A407" s="299">
        <v>1</v>
      </c>
      <c r="B407" s="51" t="s">
        <v>474</v>
      </c>
      <c r="C407" s="41" t="s">
        <v>172</v>
      </c>
      <c r="D407" s="56" t="s">
        <v>554</v>
      </c>
      <c r="E407" s="56">
        <v>6</v>
      </c>
      <c r="F407" s="57"/>
      <c r="G407" s="56"/>
      <c r="H407" s="56"/>
      <c r="I407" s="56"/>
      <c r="J407" s="56"/>
      <c r="K407" s="56"/>
      <c r="L407" s="56"/>
      <c r="M407" s="56"/>
      <c r="N407" s="56"/>
      <c r="O407" s="56"/>
      <c r="P407" s="300"/>
    </row>
    <row r="408" spans="1:16" s="58" customFormat="1" ht="20.25">
      <c r="A408" s="299">
        <v>2</v>
      </c>
      <c r="B408" s="51" t="s">
        <v>474</v>
      </c>
      <c r="C408" s="40" t="s">
        <v>476</v>
      </c>
      <c r="D408" s="56" t="s">
        <v>556</v>
      </c>
      <c r="E408" s="56">
        <v>6</v>
      </c>
      <c r="F408" s="57"/>
      <c r="G408" s="56"/>
      <c r="H408" s="56"/>
      <c r="I408" s="56"/>
      <c r="J408" s="56"/>
      <c r="K408" s="56"/>
      <c r="L408" s="56"/>
      <c r="M408" s="56"/>
      <c r="N408" s="56"/>
      <c r="O408" s="56"/>
      <c r="P408" s="300"/>
    </row>
    <row r="409" spans="1:16" s="58" customFormat="1" ht="20.25">
      <c r="A409" s="299">
        <v>3</v>
      </c>
      <c r="B409" s="51" t="s">
        <v>474</v>
      </c>
      <c r="C409" s="40" t="s">
        <v>173</v>
      </c>
      <c r="D409" s="56" t="s">
        <v>554</v>
      </c>
      <c r="E409" s="56">
        <v>6</v>
      </c>
      <c r="F409" s="57"/>
      <c r="G409" s="56"/>
      <c r="H409" s="56"/>
      <c r="I409" s="56"/>
      <c r="J409" s="56"/>
      <c r="K409" s="56"/>
      <c r="L409" s="56"/>
      <c r="M409" s="56"/>
      <c r="N409" s="56"/>
      <c r="O409" s="56"/>
      <c r="P409" s="300"/>
    </row>
    <row r="410" spans="1:16" s="58" customFormat="1" ht="9.75">
      <c r="A410" s="299">
        <v>4</v>
      </c>
      <c r="B410" s="51" t="s">
        <v>474</v>
      </c>
      <c r="C410" s="41" t="s">
        <v>174</v>
      </c>
      <c r="D410" s="56" t="s">
        <v>554</v>
      </c>
      <c r="E410" s="56">
        <v>6</v>
      </c>
      <c r="F410" s="57"/>
      <c r="G410" s="56"/>
      <c r="H410" s="56"/>
      <c r="I410" s="56"/>
      <c r="J410" s="56"/>
      <c r="K410" s="56"/>
      <c r="L410" s="56"/>
      <c r="M410" s="56"/>
      <c r="N410" s="56"/>
      <c r="O410" s="56"/>
      <c r="P410" s="300"/>
    </row>
    <row r="411" spans="1:16" s="58" customFormat="1" ht="9.75">
      <c r="A411" s="299">
        <v>5</v>
      </c>
      <c r="B411" s="51" t="s">
        <v>474</v>
      </c>
      <c r="C411" s="34" t="s">
        <v>175</v>
      </c>
      <c r="D411" s="56" t="s">
        <v>554</v>
      </c>
      <c r="E411" s="56">
        <v>6</v>
      </c>
      <c r="F411" s="57"/>
      <c r="G411" s="56"/>
      <c r="H411" s="56"/>
      <c r="I411" s="56"/>
      <c r="J411" s="56"/>
      <c r="K411" s="56"/>
      <c r="L411" s="56"/>
      <c r="M411" s="56"/>
      <c r="N411" s="56"/>
      <c r="O411" s="56"/>
      <c r="P411" s="300"/>
    </row>
    <row r="412" spans="1:16" s="58" customFormat="1" ht="20.25">
      <c r="A412" s="299">
        <v>6</v>
      </c>
      <c r="B412" s="51" t="s">
        <v>474</v>
      </c>
      <c r="C412" s="34" t="s">
        <v>176</v>
      </c>
      <c r="D412" s="56" t="s">
        <v>554</v>
      </c>
      <c r="E412" s="56">
        <v>6</v>
      </c>
      <c r="F412" s="57"/>
      <c r="G412" s="56"/>
      <c r="H412" s="56"/>
      <c r="I412" s="56"/>
      <c r="J412" s="56"/>
      <c r="K412" s="56"/>
      <c r="L412" s="56"/>
      <c r="M412" s="56"/>
      <c r="N412" s="56"/>
      <c r="O412" s="56"/>
      <c r="P412" s="300"/>
    </row>
    <row r="413" spans="1:16" s="58" customFormat="1" ht="20.25">
      <c r="A413" s="299">
        <v>7</v>
      </c>
      <c r="B413" s="51" t="s">
        <v>474</v>
      </c>
      <c r="C413" s="34" t="s">
        <v>177</v>
      </c>
      <c r="D413" s="56" t="s">
        <v>554</v>
      </c>
      <c r="E413" s="56">
        <v>6</v>
      </c>
      <c r="F413" s="57"/>
      <c r="G413" s="56"/>
      <c r="H413" s="56"/>
      <c r="I413" s="56"/>
      <c r="J413" s="56"/>
      <c r="K413" s="56"/>
      <c r="L413" s="56"/>
      <c r="M413" s="56"/>
      <c r="N413" s="56"/>
      <c r="O413" s="56"/>
      <c r="P413" s="300"/>
    </row>
    <row r="414" spans="1:16" s="58" customFormat="1" ht="9.75">
      <c r="A414" s="299">
        <v>8</v>
      </c>
      <c r="B414" s="51" t="s">
        <v>474</v>
      </c>
      <c r="C414" s="68" t="s">
        <v>475</v>
      </c>
      <c r="D414" s="56" t="s">
        <v>554</v>
      </c>
      <c r="E414" s="56">
        <v>6</v>
      </c>
      <c r="F414" s="69"/>
      <c r="G414" s="70"/>
      <c r="H414" s="56"/>
      <c r="I414" s="70"/>
      <c r="J414" s="56"/>
      <c r="K414" s="56"/>
      <c r="L414" s="56"/>
      <c r="M414" s="56"/>
      <c r="N414" s="56"/>
      <c r="O414" s="56"/>
      <c r="P414" s="300"/>
    </row>
    <row r="415" spans="1:16" s="58" customFormat="1" ht="20.25">
      <c r="A415" s="299">
        <v>9</v>
      </c>
      <c r="B415" s="51" t="s">
        <v>474</v>
      </c>
      <c r="C415" s="71" t="s">
        <v>178</v>
      </c>
      <c r="D415" s="56" t="s">
        <v>554</v>
      </c>
      <c r="E415" s="56">
        <v>6</v>
      </c>
      <c r="F415" s="69"/>
      <c r="G415" s="70"/>
      <c r="H415" s="56"/>
      <c r="I415" s="70"/>
      <c r="J415" s="56"/>
      <c r="K415" s="56"/>
      <c r="L415" s="56"/>
      <c r="M415" s="56"/>
      <c r="N415" s="56"/>
      <c r="O415" s="56"/>
      <c r="P415" s="300"/>
    </row>
    <row r="416" spans="1:16" s="58" customFormat="1" ht="9.75">
      <c r="A416" s="299">
        <v>10</v>
      </c>
      <c r="B416" s="51" t="s">
        <v>474</v>
      </c>
      <c r="C416" s="34" t="s">
        <v>211</v>
      </c>
      <c r="D416" s="56" t="s">
        <v>556</v>
      </c>
      <c r="E416" s="56">
        <v>6</v>
      </c>
      <c r="F416" s="57"/>
      <c r="G416" s="56"/>
      <c r="H416" s="56"/>
      <c r="I416" s="56"/>
      <c r="J416" s="56"/>
      <c r="K416" s="56"/>
      <c r="L416" s="56"/>
      <c r="M416" s="56"/>
      <c r="N416" s="56"/>
      <c r="O416" s="56"/>
      <c r="P416" s="300"/>
    </row>
    <row r="417" spans="1:16" s="58" customFormat="1" ht="11.25">
      <c r="A417" s="550" t="s">
        <v>477</v>
      </c>
      <c r="B417" s="551"/>
      <c r="C417" s="551"/>
      <c r="D417" s="551"/>
      <c r="E417" s="551"/>
      <c r="F417" s="551"/>
      <c r="G417" s="551"/>
      <c r="H417" s="551"/>
      <c r="I417" s="551"/>
      <c r="J417" s="551"/>
      <c r="K417" s="551"/>
      <c r="L417" s="551"/>
      <c r="M417" s="551"/>
      <c r="N417" s="551"/>
      <c r="O417" s="551"/>
      <c r="P417" s="552"/>
    </row>
    <row r="418" spans="1:16" s="58" customFormat="1" ht="30">
      <c r="A418" s="299">
        <v>1</v>
      </c>
      <c r="B418" s="51" t="s">
        <v>478</v>
      </c>
      <c r="C418" s="34" t="s">
        <v>480</v>
      </c>
      <c r="D418" s="56" t="s">
        <v>554</v>
      </c>
      <c r="E418" s="56">
        <v>1</v>
      </c>
      <c r="F418" s="57"/>
      <c r="G418" s="56"/>
      <c r="H418" s="56"/>
      <c r="I418" s="56"/>
      <c r="J418" s="56"/>
      <c r="K418" s="56"/>
      <c r="L418" s="56"/>
      <c r="M418" s="56"/>
      <c r="N418" s="56"/>
      <c r="O418" s="56"/>
      <c r="P418" s="300"/>
    </row>
    <row r="419" spans="1:16" s="58" customFormat="1" ht="20.25">
      <c r="A419" s="299">
        <v>2</v>
      </c>
      <c r="B419" s="51" t="s">
        <v>478</v>
      </c>
      <c r="C419" s="34" t="s">
        <v>482</v>
      </c>
      <c r="D419" s="56" t="s">
        <v>554</v>
      </c>
      <c r="E419" s="56">
        <v>1</v>
      </c>
      <c r="F419" s="57"/>
      <c r="G419" s="56"/>
      <c r="H419" s="56"/>
      <c r="I419" s="56"/>
      <c r="J419" s="56"/>
      <c r="K419" s="56"/>
      <c r="L419" s="56"/>
      <c r="M419" s="56"/>
      <c r="N419" s="56"/>
      <c r="O419" s="56"/>
      <c r="P419" s="300"/>
    </row>
    <row r="420" spans="1:16" s="58" customFormat="1" ht="20.25">
      <c r="A420" s="299">
        <v>3</v>
      </c>
      <c r="B420" s="51" t="s">
        <v>478</v>
      </c>
      <c r="C420" s="34" t="s">
        <v>483</v>
      </c>
      <c r="D420" s="56" t="s">
        <v>554</v>
      </c>
      <c r="E420" s="56">
        <v>1</v>
      </c>
      <c r="F420" s="57"/>
      <c r="G420" s="56"/>
      <c r="H420" s="56"/>
      <c r="I420" s="56"/>
      <c r="J420" s="56"/>
      <c r="K420" s="56"/>
      <c r="L420" s="56"/>
      <c r="M420" s="56"/>
      <c r="N420" s="56"/>
      <c r="O420" s="56"/>
      <c r="P420" s="300"/>
    </row>
    <row r="421" spans="1:16" s="58" customFormat="1" ht="20.25">
      <c r="A421" s="299">
        <v>4</v>
      </c>
      <c r="B421" s="51" t="s">
        <v>478</v>
      </c>
      <c r="C421" s="194" t="s">
        <v>49</v>
      </c>
      <c r="D421" s="74" t="s">
        <v>554</v>
      </c>
      <c r="E421" s="74">
        <v>4</v>
      </c>
      <c r="F421" s="57"/>
      <c r="G421" s="56"/>
      <c r="H421" s="56"/>
      <c r="I421" s="56"/>
      <c r="J421" s="56"/>
      <c r="K421" s="56"/>
      <c r="L421" s="56"/>
      <c r="M421" s="56"/>
      <c r="N421" s="56"/>
      <c r="O421" s="56"/>
      <c r="P421" s="300"/>
    </row>
    <row r="422" spans="1:16" s="58" customFormat="1" ht="71.25">
      <c r="A422" s="299">
        <v>5</v>
      </c>
      <c r="B422" s="51" t="s">
        <v>478</v>
      </c>
      <c r="C422" s="194" t="s">
        <v>629</v>
      </c>
      <c r="D422" s="74" t="s">
        <v>554</v>
      </c>
      <c r="E422" s="74">
        <v>1</v>
      </c>
      <c r="F422" s="57"/>
      <c r="G422" s="56"/>
      <c r="H422" s="56"/>
      <c r="I422" s="56"/>
      <c r="J422" s="56"/>
      <c r="K422" s="56"/>
      <c r="L422" s="56"/>
      <c r="M422" s="56"/>
      <c r="N422" s="56"/>
      <c r="O422" s="56"/>
      <c r="P422" s="300"/>
    </row>
    <row r="423" spans="1:16" s="58" customFormat="1" ht="40.5">
      <c r="A423" s="299">
        <v>6</v>
      </c>
      <c r="B423" s="51" t="s">
        <v>478</v>
      </c>
      <c r="C423" s="194" t="s">
        <v>630</v>
      </c>
      <c r="D423" s="74" t="s">
        <v>554</v>
      </c>
      <c r="E423" s="74">
        <v>1</v>
      </c>
      <c r="F423" s="57"/>
      <c r="G423" s="56"/>
      <c r="H423" s="56"/>
      <c r="I423" s="56"/>
      <c r="J423" s="56"/>
      <c r="K423" s="56"/>
      <c r="L423" s="56"/>
      <c r="M423" s="56"/>
      <c r="N423" s="56"/>
      <c r="O423" s="56"/>
      <c r="P423" s="300"/>
    </row>
    <row r="424" spans="1:16" s="58" customFormat="1" ht="30">
      <c r="A424" s="299">
        <v>7</v>
      </c>
      <c r="B424" s="51" t="s">
        <v>478</v>
      </c>
      <c r="C424" s="194" t="s">
        <v>31</v>
      </c>
      <c r="D424" s="74" t="s">
        <v>554</v>
      </c>
      <c r="E424" s="74">
        <v>1</v>
      </c>
      <c r="F424" s="57"/>
      <c r="G424" s="56"/>
      <c r="H424" s="56"/>
      <c r="I424" s="56"/>
      <c r="J424" s="56"/>
      <c r="K424" s="56"/>
      <c r="L424" s="56"/>
      <c r="M424" s="56"/>
      <c r="N424" s="56"/>
      <c r="O424" s="56"/>
      <c r="P424" s="300"/>
    </row>
    <row r="425" spans="1:16" s="58" customFormat="1" ht="11.25">
      <c r="A425" s="550" t="s">
        <v>309</v>
      </c>
      <c r="B425" s="551"/>
      <c r="C425" s="551"/>
      <c r="D425" s="551"/>
      <c r="E425" s="551"/>
      <c r="F425" s="551"/>
      <c r="G425" s="551"/>
      <c r="H425" s="551"/>
      <c r="I425" s="551"/>
      <c r="J425" s="551"/>
      <c r="K425" s="551"/>
      <c r="L425" s="551"/>
      <c r="M425" s="551"/>
      <c r="N425" s="551"/>
      <c r="O425" s="551"/>
      <c r="P425" s="552"/>
    </row>
    <row r="426" spans="1:16" s="58" customFormat="1" ht="9.75">
      <c r="A426" s="299">
        <v>1</v>
      </c>
      <c r="B426" s="51" t="s">
        <v>478</v>
      </c>
      <c r="C426" s="198" t="s">
        <v>124</v>
      </c>
      <c r="D426" s="151" t="s">
        <v>14</v>
      </c>
      <c r="E426" s="197">
        <v>1</v>
      </c>
      <c r="F426" s="57"/>
      <c r="G426" s="56"/>
      <c r="H426" s="56"/>
      <c r="I426" s="56"/>
      <c r="J426" s="56"/>
      <c r="K426" s="56"/>
      <c r="L426" s="56"/>
      <c r="M426" s="56"/>
      <c r="N426" s="56"/>
      <c r="O426" s="56"/>
      <c r="P426" s="300"/>
    </row>
    <row r="427" spans="1:16" s="58" customFormat="1" ht="20.25">
      <c r="A427" s="299">
        <v>2</v>
      </c>
      <c r="B427" s="51" t="s">
        <v>478</v>
      </c>
      <c r="C427" s="198" t="s">
        <v>125</v>
      </c>
      <c r="D427" s="151" t="s">
        <v>14</v>
      </c>
      <c r="E427" s="197">
        <v>1</v>
      </c>
      <c r="F427" s="57"/>
      <c r="G427" s="56"/>
      <c r="H427" s="56"/>
      <c r="I427" s="56"/>
      <c r="J427" s="56"/>
      <c r="K427" s="56"/>
      <c r="L427" s="56"/>
      <c r="M427" s="56"/>
      <c r="N427" s="56"/>
      <c r="O427" s="56"/>
      <c r="P427" s="300"/>
    </row>
    <row r="428" spans="1:16" s="58" customFormat="1" ht="20.25">
      <c r="A428" s="299">
        <v>3</v>
      </c>
      <c r="B428" s="51" t="s">
        <v>478</v>
      </c>
      <c r="C428" s="198" t="s">
        <v>126</v>
      </c>
      <c r="D428" s="151" t="s">
        <v>14</v>
      </c>
      <c r="E428" s="197">
        <v>1</v>
      </c>
      <c r="F428" s="57"/>
      <c r="G428" s="56"/>
      <c r="H428" s="56"/>
      <c r="I428" s="56"/>
      <c r="J428" s="56"/>
      <c r="K428" s="56"/>
      <c r="L428" s="56"/>
      <c r="M428" s="56"/>
      <c r="N428" s="56"/>
      <c r="O428" s="56"/>
      <c r="P428" s="300"/>
    </row>
    <row r="429" spans="1:16" s="58" customFormat="1" ht="30">
      <c r="A429" s="299">
        <v>4</v>
      </c>
      <c r="B429" s="51" t="s">
        <v>478</v>
      </c>
      <c r="C429" s="198" t="s">
        <v>127</v>
      </c>
      <c r="D429" s="151" t="s">
        <v>14</v>
      </c>
      <c r="E429" s="197">
        <v>1</v>
      </c>
      <c r="F429" s="57"/>
      <c r="G429" s="56"/>
      <c r="H429" s="56"/>
      <c r="I429" s="56"/>
      <c r="J429" s="56"/>
      <c r="K429" s="56"/>
      <c r="L429" s="56"/>
      <c r="M429" s="56"/>
      <c r="N429" s="56"/>
      <c r="O429" s="56"/>
      <c r="P429" s="300"/>
    </row>
    <row r="430" spans="1:16" s="58" customFormat="1" ht="20.25">
      <c r="A430" s="299">
        <v>5</v>
      </c>
      <c r="B430" s="51" t="s">
        <v>478</v>
      </c>
      <c r="C430" s="198" t="s">
        <v>128</v>
      </c>
      <c r="D430" s="151" t="s">
        <v>14</v>
      </c>
      <c r="E430" s="197">
        <v>1</v>
      </c>
      <c r="F430" s="57"/>
      <c r="G430" s="56"/>
      <c r="H430" s="56"/>
      <c r="I430" s="56"/>
      <c r="J430" s="56"/>
      <c r="K430" s="56"/>
      <c r="L430" s="56"/>
      <c r="M430" s="56"/>
      <c r="N430" s="56"/>
      <c r="O430" s="56"/>
      <c r="P430" s="300"/>
    </row>
    <row r="431" spans="1:16" s="58" customFormat="1" ht="30">
      <c r="A431" s="299">
        <v>6</v>
      </c>
      <c r="B431" s="51" t="s">
        <v>478</v>
      </c>
      <c r="C431" s="198" t="s">
        <v>129</v>
      </c>
      <c r="D431" s="151" t="s">
        <v>14</v>
      </c>
      <c r="E431" s="197">
        <v>1</v>
      </c>
      <c r="F431" s="57"/>
      <c r="G431" s="56"/>
      <c r="H431" s="56"/>
      <c r="I431" s="56"/>
      <c r="J431" s="56"/>
      <c r="K431" s="56"/>
      <c r="L431" s="56"/>
      <c r="M431" s="56"/>
      <c r="N431" s="56"/>
      <c r="O431" s="56"/>
      <c r="P431" s="300"/>
    </row>
    <row r="432" spans="1:16" s="58" customFormat="1" ht="30">
      <c r="A432" s="299">
        <v>7</v>
      </c>
      <c r="B432" s="51" t="s">
        <v>478</v>
      </c>
      <c r="C432" s="198" t="s">
        <v>130</v>
      </c>
      <c r="D432" s="151" t="s">
        <v>14</v>
      </c>
      <c r="E432" s="197">
        <v>1</v>
      </c>
      <c r="F432" s="57"/>
      <c r="G432" s="56"/>
      <c r="H432" s="56"/>
      <c r="I432" s="56"/>
      <c r="J432" s="56"/>
      <c r="K432" s="56"/>
      <c r="L432" s="56"/>
      <c r="M432" s="56"/>
      <c r="N432" s="56"/>
      <c r="O432" s="56"/>
      <c r="P432" s="300"/>
    </row>
    <row r="433" spans="1:16" s="58" customFormat="1" ht="21" thickBot="1">
      <c r="A433" s="312">
        <v>8</v>
      </c>
      <c r="B433" s="313" t="s">
        <v>478</v>
      </c>
      <c r="C433" s="314" t="s">
        <v>131</v>
      </c>
      <c r="D433" s="315" t="s">
        <v>14</v>
      </c>
      <c r="E433" s="316">
        <v>1</v>
      </c>
      <c r="F433" s="317"/>
      <c r="G433" s="318"/>
      <c r="H433" s="318"/>
      <c r="I433" s="318"/>
      <c r="J433" s="318"/>
      <c r="K433" s="318"/>
      <c r="L433" s="318"/>
      <c r="M433" s="318"/>
      <c r="N433" s="318"/>
      <c r="O433" s="318"/>
      <c r="P433" s="319"/>
    </row>
    <row r="434" spans="1:16" ht="13.5" thickTop="1">
      <c r="A434" s="553" t="s">
        <v>780</v>
      </c>
      <c r="B434" s="554"/>
      <c r="C434" s="554"/>
      <c r="D434" s="555"/>
      <c r="E434" s="555"/>
      <c r="F434" s="554"/>
      <c r="G434" s="554"/>
      <c r="H434" s="554"/>
      <c r="I434" s="554"/>
      <c r="J434" s="554"/>
      <c r="K434" s="554"/>
      <c r="L434" s="297">
        <f>SUM(L19:L433)</f>
        <v>0</v>
      </c>
      <c r="M434" s="297">
        <f>SUM(M19:M433)</f>
        <v>0</v>
      </c>
      <c r="N434" s="297">
        <f>SUM(N19:N433)</f>
        <v>0</v>
      </c>
      <c r="O434" s="297">
        <f>SUM(O19:O433)</f>
        <v>0</v>
      </c>
      <c r="P434" s="311">
        <f>SUM(P19:P433)</f>
        <v>0</v>
      </c>
    </row>
    <row r="435" spans="1:16" ht="12.75">
      <c r="A435" s="556" t="s">
        <v>521</v>
      </c>
      <c r="B435" s="557"/>
      <c r="C435" s="557"/>
      <c r="D435" s="558"/>
      <c r="E435" s="558"/>
      <c r="F435" s="557"/>
      <c r="G435" s="557"/>
      <c r="H435" s="557"/>
      <c r="I435" s="557"/>
      <c r="J435" s="557"/>
      <c r="K435" s="557"/>
      <c r="L435" s="48"/>
      <c r="M435" s="62">
        <v>0</v>
      </c>
      <c r="N435" s="62">
        <f>ROUND(N434*L435,5)</f>
        <v>0</v>
      </c>
      <c r="O435" s="62">
        <v>0</v>
      </c>
      <c r="P435" s="308">
        <f>SUM(M435:O435)</f>
        <v>0</v>
      </c>
    </row>
    <row r="436" spans="1:16" ht="12.75">
      <c r="A436" s="559" t="s">
        <v>771</v>
      </c>
      <c r="B436" s="560"/>
      <c r="C436" s="560"/>
      <c r="D436" s="561"/>
      <c r="E436" s="561"/>
      <c r="F436" s="560"/>
      <c r="G436" s="560"/>
      <c r="H436" s="560"/>
      <c r="I436" s="560"/>
      <c r="J436" s="560"/>
      <c r="K436" s="560"/>
      <c r="L436" s="560"/>
      <c r="M436" s="309">
        <f>SUM(M434:M435)</f>
        <v>0</v>
      </c>
      <c r="N436" s="309">
        <f>SUM(N434:N435)</f>
        <v>0</v>
      </c>
      <c r="O436" s="309">
        <f>SUM(O434:O435)</f>
        <v>0</v>
      </c>
      <c r="P436" s="310">
        <f>SUM(P434:P435)</f>
        <v>0</v>
      </c>
    </row>
    <row r="438" spans="1:13" s="238" customFormat="1" ht="22.5" customHeight="1">
      <c r="A438" s="462" t="s">
        <v>527</v>
      </c>
      <c r="B438" s="455"/>
      <c r="C438" s="460"/>
      <c r="D438" s="460"/>
      <c r="E438" s="460"/>
      <c r="F438" s="460"/>
      <c r="G438" s="455"/>
      <c r="H438" s="455"/>
      <c r="I438" s="455"/>
      <c r="J438" s="455"/>
      <c r="K438" s="455"/>
      <c r="L438" s="461"/>
      <c r="M438" s="461"/>
    </row>
    <row r="439" spans="1:13" s="238" customFormat="1" ht="12">
      <c r="A439" s="462"/>
      <c r="B439" s="455"/>
      <c r="C439" s="463" t="s">
        <v>744</v>
      </c>
      <c r="D439" s="463"/>
      <c r="E439" s="463"/>
      <c r="F439" s="463"/>
      <c r="G439" s="455"/>
      <c r="H439" s="455"/>
      <c r="I439" s="455"/>
      <c r="J439" s="455"/>
      <c r="K439" s="455"/>
      <c r="L439" s="455"/>
      <c r="M439" s="455"/>
    </row>
    <row r="440" spans="1:13" s="238" customFormat="1" ht="12">
      <c r="A440" s="242"/>
      <c r="B440" s="242"/>
      <c r="C440" s="242"/>
      <c r="D440" s="242"/>
      <c r="E440" s="242"/>
      <c r="F440" s="242"/>
      <c r="G440" s="242"/>
      <c r="H440" s="242"/>
      <c r="I440" s="242"/>
      <c r="J440" s="242"/>
      <c r="K440" s="242"/>
      <c r="L440" s="242"/>
      <c r="M440" s="242"/>
    </row>
    <row r="441" spans="1:13" s="238" customFormat="1" ht="12">
      <c r="A441" s="455"/>
      <c r="B441" s="455"/>
      <c r="C441" s="242"/>
      <c r="D441" s="242"/>
      <c r="E441" s="455"/>
      <c r="F441" s="455"/>
      <c r="G441" s="455"/>
      <c r="H441" s="455"/>
      <c r="I441" s="455"/>
      <c r="J441" s="455"/>
      <c r="K441" s="455"/>
      <c r="L441" s="455"/>
      <c r="M441" s="455"/>
    </row>
    <row r="442" spans="1:13" s="238" customFormat="1" ht="12">
      <c r="A442" s="462" t="s">
        <v>533</v>
      </c>
      <c r="B442" s="455"/>
      <c r="C442" s="460"/>
      <c r="D442" s="460"/>
      <c r="E442" s="460"/>
      <c r="F442" s="460"/>
      <c r="G442" s="455"/>
      <c r="H442" s="455"/>
      <c r="I442" s="455"/>
      <c r="J442" s="455"/>
      <c r="K442" s="455"/>
      <c r="L442" s="461"/>
      <c r="M442" s="461"/>
    </row>
    <row r="443" spans="1:13" s="238" customFormat="1" ht="12">
      <c r="A443" s="462"/>
      <c r="B443" s="455"/>
      <c r="C443" s="463" t="s">
        <v>744</v>
      </c>
      <c r="D443" s="463"/>
      <c r="E443" s="463"/>
      <c r="F443" s="463"/>
      <c r="G443" s="455"/>
      <c r="H443" s="455"/>
      <c r="I443" s="455"/>
      <c r="J443" s="455"/>
      <c r="K443" s="455"/>
      <c r="L443" s="455"/>
      <c r="M443" s="455"/>
    </row>
    <row r="517" ht="12.75">
      <c r="B517" s="46" t="s">
        <v>399</v>
      </c>
    </row>
  </sheetData>
  <sheetProtection/>
  <mergeCells count="83">
    <mergeCell ref="A435:K435"/>
    <mergeCell ref="A436:L436"/>
    <mergeCell ref="A425:P425"/>
    <mergeCell ref="A400:P400"/>
    <mergeCell ref="A388:P388"/>
    <mergeCell ref="A417:P417"/>
    <mergeCell ref="A434:K434"/>
    <mergeCell ref="A406:P406"/>
    <mergeCell ref="A403:P403"/>
    <mergeCell ref="A39:P39"/>
    <mergeCell ref="A38:P38"/>
    <mergeCell ref="A279:P279"/>
    <mergeCell ref="A265:P265"/>
    <mergeCell ref="A251:P251"/>
    <mergeCell ref="A237:P237"/>
    <mergeCell ref="A218:P218"/>
    <mergeCell ref="A197:P197"/>
    <mergeCell ref="A302:P302"/>
    <mergeCell ref="A18:P18"/>
    <mergeCell ref="A183:P183"/>
    <mergeCell ref="A161:P161"/>
    <mergeCell ref="A140:P140"/>
    <mergeCell ref="A118:P118"/>
    <mergeCell ref="A97:P97"/>
    <mergeCell ref="A75:P75"/>
    <mergeCell ref="A53:P53"/>
    <mergeCell ref="A35:P35"/>
    <mergeCell ref="D16:D17"/>
    <mergeCell ref="O14:P14"/>
    <mergeCell ref="C16:C17"/>
    <mergeCell ref="O15:P15"/>
    <mergeCell ref="A16:A17"/>
    <mergeCell ref="B16:B17"/>
    <mergeCell ref="F16:K16"/>
    <mergeCell ref="L16:P16"/>
    <mergeCell ref="E16:E17"/>
    <mergeCell ref="C1:O1"/>
    <mergeCell ref="C2:O2"/>
    <mergeCell ref="C3:O3"/>
    <mergeCell ref="A4:I4"/>
    <mergeCell ref="A5:B5"/>
    <mergeCell ref="C5:O5"/>
    <mergeCell ref="A6:B6"/>
    <mergeCell ref="C6:O6"/>
    <mergeCell ref="A7:B7"/>
    <mergeCell ref="C7:O7"/>
    <mergeCell ref="A8:B8"/>
    <mergeCell ref="C8:O8"/>
    <mergeCell ref="A9:B9"/>
    <mergeCell ref="C9:O9"/>
    <mergeCell ref="A10:K10"/>
    <mergeCell ref="A11:F11"/>
    <mergeCell ref="G11:H11"/>
    <mergeCell ref="I11:J11"/>
    <mergeCell ref="L11:M11"/>
    <mergeCell ref="N11:O11"/>
    <mergeCell ref="G12:H12"/>
    <mergeCell ref="I12:J12"/>
    <mergeCell ref="L12:M12"/>
    <mergeCell ref="N12:O12"/>
    <mergeCell ref="A13:E13"/>
    <mergeCell ref="H13:I13"/>
    <mergeCell ref="M13:N13"/>
    <mergeCell ref="L442:M442"/>
    <mergeCell ref="A438:B438"/>
    <mergeCell ref="C438:F438"/>
    <mergeCell ref="G438:I438"/>
    <mergeCell ref="J438:K438"/>
    <mergeCell ref="L438:M438"/>
    <mergeCell ref="A439:B439"/>
    <mergeCell ref="C439:F439"/>
    <mergeCell ref="G439:K439"/>
    <mergeCell ref="L439:M439"/>
    <mergeCell ref="A443:B443"/>
    <mergeCell ref="C443:F443"/>
    <mergeCell ref="G443:K443"/>
    <mergeCell ref="L443:M443"/>
    <mergeCell ref="A441:B441"/>
    <mergeCell ref="E441:M441"/>
    <mergeCell ref="A442:B442"/>
    <mergeCell ref="C442:F442"/>
    <mergeCell ref="G442:I442"/>
    <mergeCell ref="J442:K442"/>
  </mergeCells>
  <printOptions horizontalCentered="1"/>
  <pageMargins left="0.5118110236220472" right="0.31496062992125984" top="0.7480314960629921" bottom="0.7480314960629921"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27"/>
  </sheetPr>
  <dimension ref="A1:P139"/>
  <sheetViews>
    <sheetView view="pageBreakPreview" zoomScale="115" zoomScaleSheetLayoutView="115" zoomScalePageLayoutView="0" workbookViewId="0" topLeftCell="A1">
      <selection activeCell="A53" sqref="A53:IV58"/>
    </sheetView>
  </sheetViews>
  <sheetFormatPr defaultColWidth="9.28125" defaultRowHeight="12.75"/>
  <cols>
    <col min="1" max="1" width="5.00390625" style="47" customWidth="1"/>
    <col min="2" max="2" width="8.8515625" style="46" customWidth="1"/>
    <col min="3" max="3" width="35.28125" style="45" customWidth="1"/>
    <col min="4" max="4" width="4.8515625" style="44" customWidth="1"/>
    <col min="5" max="5" width="6.0039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64" t="s">
        <v>753</v>
      </c>
      <c r="D1" s="464"/>
      <c r="E1" s="464"/>
      <c r="F1" s="464"/>
      <c r="G1" s="464"/>
      <c r="H1" s="464"/>
      <c r="I1" s="464"/>
      <c r="J1" s="464"/>
      <c r="K1" s="464"/>
      <c r="L1" s="464"/>
      <c r="M1" s="464"/>
      <c r="N1" s="464"/>
      <c r="O1" s="464"/>
    </row>
    <row r="2" spans="1:15" s="238" customFormat="1" ht="17.25">
      <c r="A2" s="239"/>
      <c r="B2" s="239"/>
      <c r="C2" s="491" t="s">
        <v>773</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12.75">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13.5">
      <c r="A10" s="456"/>
      <c r="B10" s="456"/>
      <c r="C10" s="456"/>
      <c r="D10" s="456"/>
      <c r="E10" s="456"/>
      <c r="F10" s="456"/>
      <c r="G10" s="456"/>
      <c r="H10" s="456"/>
      <c r="I10" s="456"/>
      <c r="J10" s="456"/>
      <c r="K10" s="456"/>
      <c r="L10" s="241"/>
      <c r="M10" s="241"/>
      <c r="N10" s="238"/>
    </row>
    <row r="11" spans="1:16" s="243" customFormat="1" ht="12">
      <c r="A11" s="461"/>
      <c r="B11" s="461"/>
      <c r="C11" s="461"/>
      <c r="D11" s="461"/>
      <c r="E11" s="461"/>
      <c r="F11" s="461"/>
      <c r="G11" s="454"/>
      <c r="H11" s="454"/>
      <c r="I11" s="454"/>
      <c r="J11" s="454"/>
      <c r="K11" s="246"/>
      <c r="L11" s="454" t="s">
        <v>536</v>
      </c>
      <c r="M11" s="454"/>
      <c r="N11" s="454">
        <f>L31</f>
        <v>0</v>
      </c>
      <c r="O11" s="454"/>
      <c r="P11" s="246" t="s">
        <v>742</v>
      </c>
    </row>
    <row r="12" spans="1:16" s="243" customFormat="1" ht="12">
      <c r="A12" s="247"/>
      <c r="B12" s="247"/>
      <c r="C12" s="247"/>
      <c r="D12" s="247"/>
      <c r="E12" s="247"/>
      <c r="F12" s="247"/>
      <c r="G12" s="454"/>
      <c r="H12" s="454"/>
      <c r="I12" s="454"/>
      <c r="J12" s="454"/>
      <c r="K12" s="246"/>
      <c r="L12" s="454" t="s">
        <v>537</v>
      </c>
      <c r="M12" s="454"/>
      <c r="N12" s="454">
        <f>P26</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243" customFormat="1" ht="13.5">
      <c r="A14" s="244"/>
      <c r="B14" s="244"/>
      <c r="C14" s="244"/>
      <c r="D14" s="244"/>
      <c r="E14" s="244"/>
      <c r="F14" s="247"/>
      <c r="G14" s="247"/>
      <c r="H14" s="242"/>
      <c r="I14" s="242"/>
      <c r="J14" s="241"/>
      <c r="K14" s="241"/>
      <c r="L14" s="247"/>
      <c r="M14" s="242"/>
      <c r="N14" s="242"/>
      <c r="O14" s="241"/>
      <c r="P14" s="241"/>
    </row>
    <row r="15" spans="1:16" s="291" customFormat="1" ht="15.75" customHeight="1">
      <c r="A15" s="532" t="s">
        <v>512</v>
      </c>
      <c r="B15" s="534" t="s">
        <v>513</v>
      </c>
      <c r="C15" s="529" t="s">
        <v>514</v>
      </c>
      <c r="D15" s="526" t="s">
        <v>515</v>
      </c>
      <c r="E15" s="526" t="s">
        <v>516</v>
      </c>
      <c r="F15" s="536" t="s">
        <v>517</v>
      </c>
      <c r="G15" s="536"/>
      <c r="H15" s="536"/>
      <c r="I15" s="536"/>
      <c r="J15" s="536"/>
      <c r="K15" s="536"/>
      <c r="L15" s="529" t="s">
        <v>518</v>
      </c>
      <c r="M15" s="529"/>
      <c r="N15" s="529"/>
      <c r="O15" s="529"/>
      <c r="P15" s="537"/>
    </row>
    <row r="16" spans="1:16" s="292" customFormat="1" ht="65.25" customHeight="1">
      <c r="A16" s="533"/>
      <c r="B16" s="535"/>
      <c r="C16" s="530"/>
      <c r="D16" s="527"/>
      <c r="E16" s="527"/>
      <c r="F16" s="290" t="s">
        <v>519</v>
      </c>
      <c r="G16" s="290" t="s">
        <v>155</v>
      </c>
      <c r="H16" s="290" t="s">
        <v>567</v>
      </c>
      <c r="I16" s="290" t="s">
        <v>568</v>
      </c>
      <c r="J16" s="290" t="s">
        <v>569</v>
      </c>
      <c r="K16" s="290" t="s">
        <v>570</v>
      </c>
      <c r="L16" s="290" t="s">
        <v>520</v>
      </c>
      <c r="M16" s="290" t="s">
        <v>567</v>
      </c>
      <c r="N16" s="290" t="s">
        <v>568</v>
      </c>
      <c r="O16" s="290" t="s">
        <v>569</v>
      </c>
      <c r="P16" s="298" t="s">
        <v>571</v>
      </c>
    </row>
    <row r="17" spans="1:16" ht="12.75">
      <c r="A17" s="564" t="s">
        <v>774</v>
      </c>
      <c r="B17" s="565"/>
      <c r="C17" s="565"/>
      <c r="D17" s="565"/>
      <c r="E17" s="565"/>
      <c r="F17" s="565"/>
      <c r="G17" s="565"/>
      <c r="H17" s="565"/>
      <c r="I17" s="565"/>
      <c r="J17" s="565"/>
      <c r="K17" s="565"/>
      <c r="L17" s="565"/>
      <c r="M17" s="565"/>
      <c r="N17" s="565"/>
      <c r="O17" s="565"/>
      <c r="P17" s="566"/>
    </row>
    <row r="18" spans="1:16" s="65" customFormat="1" ht="20.25">
      <c r="A18" s="299">
        <v>1</v>
      </c>
      <c r="B18" s="33" t="s">
        <v>552</v>
      </c>
      <c r="C18" s="63" t="s">
        <v>615</v>
      </c>
      <c r="D18" s="56" t="s">
        <v>603</v>
      </c>
      <c r="E18" s="64">
        <f>6.1*2</f>
        <v>12.2</v>
      </c>
      <c r="F18" s="57"/>
      <c r="G18" s="56"/>
      <c r="H18" s="56"/>
      <c r="I18" s="56"/>
      <c r="J18" s="56"/>
      <c r="K18" s="56"/>
      <c r="L18" s="56"/>
      <c r="M18" s="56"/>
      <c r="N18" s="56"/>
      <c r="O18" s="56"/>
      <c r="P18" s="300"/>
    </row>
    <row r="19" spans="1:16" s="65" customFormat="1" ht="20.25">
      <c r="A19" s="299">
        <v>2</v>
      </c>
      <c r="B19" s="33" t="s">
        <v>552</v>
      </c>
      <c r="C19" s="63" t="s">
        <v>616</v>
      </c>
      <c r="D19" s="56" t="s">
        <v>603</v>
      </c>
      <c r="E19" s="64">
        <f>(3.9*3)+(3.88*3)+(4.26*3)</f>
        <v>36.12</v>
      </c>
      <c r="F19" s="57"/>
      <c r="G19" s="56"/>
      <c r="H19" s="56"/>
      <c r="I19" s="56"/>
      <c r="J19" s="56"/>
      <c r="K19" s="56"/>
      <c r="L19" s="56"/>
      <c r="M19" s="56"/>
      <c r="N19" s="56"/>
      <c r="O19" s="56"/>
      <c r="P19" s="300"/>
    </row>
    <row r="20" spans="1:16" s="65" customFormat="1" ht="20.25">
      <c r="A20" s="299">
        <v>3</v>
      </c>
      <c r="B20" s="33" t="s">
        <v>552</v>
      </c>
      <c r="C20" s="63" t="s">
        <v>617</v>
      </c>
      <c r="D20" s="56" t="s">
        <v>603</v>
      </c>
      <c r="E20" s="64">
        <f>(6.2*8)+(3.3*6)+(2.94*4)</f>
        <v>81.16000000000001</v>
      </c>
      <c r="F20" s="57"/>
      <c r="G20" s="56"/>
      <c r="H20" s="56"/>
      <c r="I20" s="56"/>
      <c r="J20" s="56"/>
      <c r="K20" s="56"/>
      <c r="L20" s="56"/>
      <c r="M20" s="56"/>
      <c r="N20" s="56"/>
      <c r="O20" s="56"/>
      <c r="P20" s="300"/>
    </row>
    <row r="21" spans="1:16" s="65" customFormat="1" ht="20.25">
      <c r="A21" s="299">
        <v>4</v>
      </c>
      <c r="B21" s="33" t="s">
        <v>552</v>
      </c>
      <c r="C21" s="63" t="s">
        <v>618</v>
      </c>
      <c r="D21" s="56" t="s">
        <v>603</v>
      </c>
      <c r="E21" s="64">
        <f>(2.94*6)+(3.3*6)+(3.3*8)+1.4+1</f>
        <v>66.24</v>
      </c>
      <c r="F21" s="57"/>
      <c r="G21" s="56"/>
      <c r="H21" s="56"/>
      <c r="I21" s="56"/>
      <c r="J21" s="56"/>
      <c r="K21" s="56"/>
      <c r="L21" s="56"/>
      <c r="M21" s="56"/>
      <c r="N21" s="56"/>
      <c r="O21" s="56"/>
      <c r="P21" s="300"/>
    </row>
    <row r="22" spans="1:16" s="65" customFormat="1" ht="20.25">
      <c r="A22" s="299">
        <v>5</v>
      </c>
      <c r="B22" s="33" t="s">
        <v>552</v>
      </c>
      <c r="C22" s="63" t="s">
        <v>619</v>
      </c>
      <c r="D22" s="56" t="s">
        <v>603</v>
      </c>
      <c r="E22" s="64">
        <v>24.5</v>
      </c>
      <c r="F22" s="57"/>
      <c r="G22" s="56"/>
      <c r="H22" s="56"/>
      <c r="I22" s="56"/>
      <c r="J22" s="56"/>
      <c r="K22" s="56"/>
      <c r="L22" s="56"/>
      <c r="M22" s="56"/>
      <c r="N22" s="56"/>
      <c r="O22" s="56"/>
      <c r="P22" s="300"/>
    </row>
    <row r="23" spans="1:16" s="65" customFormat="1" ht="20.25">
      <c r="A23" s="299">
        <v>6</v>
      </c>
      <c r="B23" s="33" t="s">
        <v>552</v>
      </c>
      <c r="C23" s="63" t="s">
        <v>620</v>
      </c>
      <c r="D23" s="56" t="s">
        <v>603</v>
      </c>
      <c r="E23" s="64">
        <f>(3.7*2)+(3.4*2)+(1.7*8)</f>
        <v>27.799999999999997</v>
      </c>
      <c r="F23" s="57"/>
      <c r="G23" s="56"/>
      <c r="H23" s="56"/>
      <c r="I23" s="56"/>
      <c r="J23" s="56"/>
      <c r="K23" s="56"/>
      <c r="L23" s="56"/>
      <c r="M23" s="56"/>
      <c r="N23" s="56"/>
      <c r="O23" s="56"/>
      <c r="P23" s="300"/>
    </row>
    <row r="24" spans="1:16" s="65" customFormat="1" ht="30">
      <c r="A24" s="299">
        <v>7</v>
      </c>
      <c r="B24" s="33" t="s">
        <v>552</v>
      </c>
      <c r="C24" s="63" t="s">
        <v>621</v>
      </c>
      <c r="D24" s="56" t="s">
        <v>604</v>
      </c>
      <c r="E24" s="64">
        <v>1</v>
      </c>
      <c r="F24" s="57"/>
      <c r="G24" s="56"/>
      <c r="H24" s="56"/>
      <c r="I24" s="56"/>
      <c r="J24" s="56"/>
      <c r="K24" s="56"/>
      <c r="L24" s="56"/>
      <c r="M24" s="56"/>
      <c r="N24" s="56"/>
      <c r="O24" s="56"/>
      <c r="P24" s="300"/>
    </row>
    <row r="25" spans="1:16" s="65" customFormat="1" ht="9.75">
      <c r="A25" s="299">
        <v>8</v>
      </c>
      <c r="B25" s="33" t="s">
        <v>552</v>
      </c>
      <c r="C25" s="63" t="s">
        <v>605</v>
      </c>
      <c r="D25" s="56" t="s">
        <v>604</v>
      </c>
      <c r="E25" s="64">
        <v>1</v>
      </c>
      <c r="F25" s="57"/>
      <c r="G25" s="56"/>
      <c r="H25" s="56"/>
      <c r="I25" s="56"/>
      <c r="J25" s="56"/>
      <c r="K25" s="56"/>
      <c r="L25" s="56"/>
      <c r="M25" s="56"/>
      <c r="N25" s="56"/>
      <c r="O25" s="56"/>
      <c r="P25" s="300"/>
    </row>
    <row r="26" spans="1:16" s="65" customFormat="1" ht="9.75">
      <c r="A26" s="299">
        <v>9</v>
      </c>
      <c r="B26" s="33" t="s">
        <v>552</v>
      </c>
      <c r="C26" s="63" t="s">
        <v>606</v>
      </c>
      <c r="D26" s="56" t="s">
        <v>607</v>
      </c>
      <c r="E26" s="64">
        <v>43</v>
      </c>
      <c r="F26" s="57"/>
      <c r="G26" s="56"/>
      <c r="H26" s="56"/>
      <c r="I26" s="56"/>
      <c r="J26" s="56"/>
      <c r="K26" s="56"/>
      <c r="L26" s="56"/>
      <c r="M26" s="56"/>
      <c r="N26" s="56"/>
      <c r="O26" s="56"/>
      <c r="P26" s="300"/>
    </row>
    <row r="27" spans="1:16" s="65" customFormat="1" ht="9.75">
      <c r="A27" s="299">
        <v>10</v>
      </c>
      <c r="B27" s="33" t="s">
        <v>552</v>
      </c>
      <c r="C27" s="63" t="s">
        <v>608</v>
      </c>
      <c r="D27" s="56" t="s">
        <v>607</v>
      </c>
      <c r="E27" s="64">
        <v>49</v>
      </c>
      <c r="F27" s="57"/>
      <c r="G27" s="56"/>
      <c r="H27" s="56"/>
      <c r="I27" s="56"/>
      <c r="J27" s="56"/>
      <c r="K27" s="56"/>
      <c r="L27" s="56"/>
      <c r="M27" s="56"/>
      <c r="N27" s="56"/>
      <c r="O27" s="56"/>
      <c r="P27" s="300"/>
    </row>
    <row r="28" spans="1:16" s="65" customFormat="1" ht="9.75">
      <c r="A28" s="299">
        <v>11</v>
      </c>
      <c r="B28" s="33" t="s">
        <v>552</v>
      </c>
      <c r="C28" s="63" t="s">
        <v>609</v>
      </c>
      <c r="D28" s="56" t="s">
        <v>603</v>
      </c>
      <c r="E28" s="66">
        <v>7.2</v>
      </c>
      <c r="F28" s="57"/>
      <c r="G28" s="56"/>
      <c r="H28" s="56"/>
      <c r="I28" s="56"/>
      <c r="J28" s="56"/>
      <c r="K28" s="56"/>
      <c r="L28" s="56"/>
      <c r="M28" s="56"/>
      <c r="N28" s="56"/>
      <c r="O28" s="56"/>
      <c r="P28" s="300"/>
    </row>
    <row r="29" spans="1:16" s="65" customFormat="1" ht="9.75">
      <c r="A29" s="299">
        <v>12</v>
      </c>
      <c r="B29" s="33" t="s">
        <v>552</v>
      </c>
      <c r="C29" s="63" t="s">
        <v>610</v>
      </c>
      <c r="D29" s="56" t="s">
        <v>603</v>
      </c>
      <c r="E29" s="66">
        <v>6.6</v>
      </c>
      <c r="F29" s="57"/>
      <c r="G29" s="56"/>
      <c r="H29" s="56"/>
      <c r="I29" s="56"/>
      <c r="J29" s="56"/>
      <c r="K29" s="56"/>
      <c r="L29" s="56"/>
      <c r="M29" s="56"/>
      <c r="N29" s="56"/>
      <c r="O29" s="56"/>
      <c r="P29" s="300"/>
    </row>
    <row r="30" spans="1:16" s="65" customFormat="1" ht="9.75">
      <c r="A30" s="299">
        <v>13</v>
      </c>
      <c r="B30" s="33" t="s">
        <v>552</v>
      </c>
      <c r="C30" s="63" t="s">
        <v>611</v>
      </c>
      <c r="D30" s="56" t="s">
        <v>612</v>
      </c>
      <c r="E30" s="64">
        <v>16</v>
      </c>
      <c r="F30" s="57"/>
      <c r="G30" s="56"/>
      <c r="H30" s="56"/>
      <c r="I30" s="56"/>
      <c r="J30" s="56"/>
      <c r="K30" s="56"/>
      <c r="L30" s="56"/>
      <c r="M30" s="56"/>
      <c r="N30" s="56"/>
      <c r="O30" s="56"/>
      <c r="P30" s="300"/>
    </row>
    <row r="31" spans="1:16" s="65" customFormat="1" ht="9.75">
      <c r="A31" s="299">
        <v>14</v>
      </c>
      <c r="B31" s="33" t="s">
        <v>552</v>
      </c>
      <c r="C31" s="63" t="s">
        <v>622</v>
      </c>
      <c r="D31" s="56" t="s">
        <v>612</v>
      </c>
      <c r="E31" s="64">
        <v>6.3</v>
      </c>
      <c r="F31" s="57"/>
      <c r="G31" s="56"/>
      <c r="H31" s="56"/>
      <c r="I31" s="56"/>
      <c r="J31" s="56"/>
      <c r="K31" s="56"/>
      <c r="L31" s="56"/>
      <c r="M31" s="56"/>
      <c r="N31" s="56"/>
      <c r="O31" s="56"/>
      <c r="P31" s="300"/>
    </row>
    <row r="32" spans="1:16" s="65" customFormat="1" ht="9.75">
      <c r="A32" s="337" t="s">
        <v>81</v>
      </c>
      <c r="B32" s="33" t="s">
        <v>552</v>
      </c>
      <c r="C32" s="63" t="s">
        <v>613</v>
      </c>
      <c r="D32" s="56" t="s">
        <v>604</v>
      </c>
      <c r="E32" s="64">
        <v>1</v>
      </c>
      <c r="F32" s="57"/>
      <c r="G32" s="56"/>
      <c r="H32" s="56"/>
      <c r="I32" s="56"/>
      <c r="J32" s="56"/>
      <c r="K32" s="56"/>
      <c r="L32" s="56"/>
      <c r="M32" s="56"/>
      <c r="N32" s="56"/>
      <c r="O32" s="56"/>
      <c r="P32" s="300"/>
    </row>
    <row r="33" spans="1:16" s="65" customFormat="1" ht="9.75">
      <c r="A33" s="337" t="s">
        <v>22</v>
      </c>
      <c r="B33" s="33" t="s">
        <v>552</v>
      </c>
      <c r="C33" s="63" t="s">
        <v>614</v>
      </c>
      <c r="D33" s="56" t="s">
        <v>604</v>
      </c>
      <c r="E33" s="64">
        <v>1</v>
      </c>
      <c r="F33" s="57"/>
      <c r="G33" s="56"/>
      <c r="H33" s="56"/>
      <c r="I33" s="56"/>
      <c r="J33" s="56"/>
      <c r="K33" s="56"/>
      <c r="L33" s="56"/>
      <c r="M33" s="56"/>
      <c r="N33" s="56"/>
      <c r="O33" s="56"/>
      <c r="P33" s="300"/>
    </row>
    <row r="34" spans="1:16" s="65" customFormat="1" ht="20.25">
      <c r="A34" s="337" t="s">
        <v>23</v>
      </c>
      <c r="B34" s="33" t="s">
        <v>552</v>
      </c>
      <c r="C34" s="67" t="s">
        <v>341</v>
      </c>
      <c r="D34" s="56" t="s">
        <v>556</v>
      </c>
      <c r="E34" s="56">
        <v>7</v>
      </c>
      <c r="F34" s="57"/>
      <c r="G34" s="56"/>
      <c r="H34" s="56"/>
      <c r="I34" s="56"/>
      <c r="J34" s="56"/>
      <c r="K34" s="56"/>
      <c r="L34" s="56"/>
      <c r="M34" s="56"/>
      <c r="N34" s="56"/>
      <c r="O34" s="56"/>
      <c r="P34" s="300"/>
    </row>
    <row r="35" spans="1:16" s="65" customFormat="1" ht="20.25">
      <c r="A35" s="337" t="s">
        <v>24</v>
      </c>
      <c r="B35" s="33" t="s">
        <v>552</v>
      </c>
      <c r="C35" s="67" t="s">
        <v>342</v>
      </c>
      <c r="D35" s="56" t="s">
        <v>556</v>
      </c>
      <c r="E35" s="56">
        <v>1</v>
      </c>
      <c r="F35" s="75"/>
      <c r="G35" s="56"/>
      <c r="H35" s="56"/>
      <c r="I35" s="56"/>
      <c r="J35" s="56"/>
      <c r="K35" s="56"/>
      <c r="L35" s="56"/>
      <c r="M35" s="56"/>
      <c r="N35" s="56"/>
      <c r="O35" s="56"/>
      <c r="P35" s="300"/>
    </row>
    <row r="36" spans="1:16" s="65" customFormat="1" ht="20.25">
      <c r="A36" s="337" t="s">
        <v>25</v>
      </c>
      <c r="B36" s="33" t="s">
        <v>552</v>
      </c>
      <c r="C36" s="67" t="s">
        <v>343</v>
      </c>
      <c r="D36" s="56" t="s">
        <v>556</v>
      </c>
      <c r="E36" s="148">
        <v>1</v>
      </c>
      <c r="F36" s="75"/>
      <c r="G36" s="56"/>
      <c r="H36" s="56"/>
      <c r="I36" s="56"/>
      <c r="J36" s="56"/>
      <c r="K36" s="56"/>
      <c r="L36" s="56"/>
      <c r="M36" s="56"/>
      <c r="N36" s="56"/>
      <c r="O36" s="56"/>
      <c r="P36" s="300"/>
    </row>
    <row r="37" spans="1:16" s="65" customFormat="1" ht="20.25">
      <c r="A37" s="337" t="s">
        <v>26</v>
      </c>
      <c r="B37" s="33" t="s">
        <v>552</v>
      </c>
      <c r="C37" s="67" t="s">
        <v>344</v>
      </c>
      <c r="D37" s="56" t="s">
        <v>556</v>
      </c>
      <c r="E37" s="148">
        <v>2</v>
      </c>
      <c r="F37" s="75"/>
      <c r="G37" s="56"/>
      <c r="H37" s="56"/>
      <c r="I37" s="56"/>
      <c r="J37" s="56"/>
      <c r="K37" s="56"/>
      <c r="L37" s="56"/>
      <c r="M37" s="56"/>
      <c r="N37" s="56"/>
      <c r="O37" s="56"/>
      <c r="P37" s="300"/>
    </row>
    <row r="38" spans="1:16" s="65" customFormat="1" ht="30">
      <c r="A38" s="337" t="s">
        <v>27</v>
      </c>
      <c r="B38" s="33" t="s">
        <v>552</v>
      </c>
      <c r="C38" s="147" t="s">
        <v>32</v>
      </c>
      <c r="D38" s="74" t="s">
        <v>554</v>
      </c>
      <c r="E38" s="148">
        <v>1</v>
      </c>
      <c r="F38" s="75"/>
      <c r="G38" s="56"/>
      <c r="H38" s="56"/>
      <c r="I38" s="56"/>
      <c r="J38" s="56"/>
      <c r="K38" s="56"/>
      <c r="L38" s="56"/>
      <c r="M38" s="56"/>
      <c r="N38" s="56"/>
      <c r="O38" s="56"/>
      <c r="P38" s="300"/>
    </row>
    <row r="39" spans="1:16" s="65" customFormat="1" ht="30">
      <c r="A39" s="337" t="s">
        <v>28</v>
      </c>
      <c r="B39" s="33" t="s">
        <v>552</v>
      </c>
      <c r="C39" s="147" t="s">
        <v>32</v>
      </c>
      <c r="D39" s="74" t="s">
        <v>554</v>
      </c>
      <c r="E39" s="148">
        <v>1</v>
      </c>
      <c r="F39" s="75"/>
      <c r="G39" s="56"/>
      <c r="H39" s="56"/>
      <c r="I39" s="56"/>
      <c r="J39" s="56"/>
      <c r="K39" s="56"/>
      <c r="L39" s="56"/>
      <c r="M39" s="56"/>
      <c r="N39" s="56"/>
      <c r="O39" s="56"/>
      <c r="P39" s="300"/>
    </row>
    <row r="40" spans="1:16" s="65" customFormat="1" ht="12.75" customHeight="1">
      <c r="A40" s="338"/>
      <c r="B40" s="338"/>
      <c r="C40" s="338"/>
      <c r="D40" s="338"/>
      <c r="E40" s="562" t="s">
        <v>275</v>
      </c>
      <c r="F40" s="563"/>
      <c r="G40" s="563"/>
      <c r="H40" s="563"/>
      <c r="I40" s="563"/>
      <c r="J40" s="563"/>
      <c r="K40" s="563"/>
      <c r="L40" s="339"/>
      <c r="M40" s="339"/>
      <c r="N40" s="339"/>
      <c r="O40" s="339"/>
      <c r="P40" s="340"/>
    </row>
    <row r="41" spans="1:16" s="65" customFormat="1" ht="11.25">
      <c r="A41" s="299">
        <v>1</v>
      </c>
      <c r="B41" s="33" t="s">
        <v>552</v>
      </c>
      <c r="C41" s="201" t="s">
        <v>271</v>
      </c>
      <c r="D41" s="151" t="s">
        <v>42</v>
      </c>
      <c r="E41" s="197">
        <v>160</v>
      </c>
      <c r="F41" s="56"/>
      <c r="G41" s="56"/>
      <c r="H41" s="56"/>
      <c r="I41" s="56"/>
      <c r="J41" s="56"/>
      <c r="K41" s="56"/>
      <c r="L41" s="56"/>
      <c r="M41" s="56"/>
      <c r="N41" s="56"/>
      <c r="O41" s="56"/>
      <c r="P41" s="300"/>
    </row>
    <row r="42" spans="1:16" s="65" customFormat="1" ht="11.25">
      <c r="A42" s="299">
        <v>2</v>
      </c>
      <c r="B42" s="33" t="s">
        <v>552</v>
      </c>
      <c r="C42" s="201" t="s">
        <v>272</v>
      </c>
      <c r="D42" s="151" t="s">
        <v>42</v>
      </c>
      <c r="E42" s="197">
        <v>105</v>
      </c>
      <c r="F42" s="56"/>
      <c r="G42" s="56"/>
      <c r="H42" s="56"/>
      <c r="I42" s="56"/>
      <c r="J42" s="56"/>
      <c r="K42" s="56"/>
      <c r="L42" s="56"/>
      <c r="M42" s="56"/>
      <c r="N42" s="56"/>
      <c r="O42" s="56"/>
      <c r="P42" s="300"/>
    </row>
    <row r="43" spans="1:16" s="65" customFormat="1" ht="51">
      <c r="A43" s="299">
        <v>3</v>
      </c>
      <c r="B43" s="33" t="s">
        <v>552</v>
      </c>
      <c r="C43" s="201" t="s">
        <v>45</v>
      </c>
      <c r="D43" s="151" t="s">
        <v>42</v>
      </c>
      <c r="E43" s="197">
        <v>160</v>
      </c>
      <c r="F43" s="56"/>
      <c r="G43" s="56"/>
      <c r="H43" s="56"/>
      <c r="I43" s="56"/>
      <c r="J43" s="56"/>
      <c r="K43" s="56"/>
      <c r="L43" s="56"/>
      <c r="M43" s="56"/>
      <c r="N43" s="56"/>
      <c r="O43" s="56"/>
      <c r="P43" s="300"/>
    </row>
    <row r="44" spans="1:16" s="65" customFormat="1" ht="9.75">
      <c r="A44" s="299">
        <v>4</v>
      </c>
      <c r="B44" s="33" t="s">
        <v>552</v>
      </c>
      <c r="C44" s="201" t="s">
        <v>273</v>
      </c>
      <c r="D44" s="151" t="s">
        <v>489</v>
      </c>
      <c r="E44" s="197">
        <v>1</v>
      </c>
      <c r="F44" s="56"/>
      <c r="G44" s="56"/>
      <c r="H44" s="56"/>
      <c r="I44" s="56"/>
      <c r="J44" s="56"/>
      <c r="K44" s="56"/>
      <c r="L44" s="56"/>
      <c r="M44" s="56"/>
      <c r="N44" s="56"/>
      <c r="O44" s="56"/>
      <c r="P44" s="300"/>
    </row>
    <row r="45" spans="1:16" s="65" customFormat="1" ht="11.25">
      <c r="A45" s="299">
        <v>5</v>
      </c>
      <c r="B45" s="33" t="s">
        <v>552</v>
      </c>
      <c r="C45" s="200" t="s">
        <v>46</v>
      </c>
      <c r="D45" s="151" t="s">
        <v>381</v>
      </c>
      <c r="E45" s="197">
        <v>30</v>
      </c>
      <c r="F45" s="56"/>
      <c r="G45" s="56"/>
      <c r="H45" s="56"/>
      <c r="I45" s="56"/>
      <c r="J45" s="56"/>
      <c r="K45" s="56"/>
      <c r="L45" s="56"/>
      <c r="M45" s="56"/>
      <c r="N45" s="56"/>
      <c r="O45" s="56"/>
      <c r="P45" s="300"/>
    </row>
    <row r="46" spans="1:16" s="65" customFormat="1" ht="20.25">
      <c r="A46" s="299">
        <v>6</v>
      </c>
      <c r="B46" s="33" t="s">
        <v>552</v>
      </c>
      <c r="C46" s="200" t="s">
        <v>47</v>
      </c>
      <c r="D46" s="151" t="s">
        <v>43</v>
      </c>
      <c r="E46" s="197">
        <v>1</v>
      </c>
      <c r="F46" s="56"/>
      <c r="G46" s="56"/>
      <c r="H46" s="56"/>
      <c r="I46" s="56"/>
      <c r="J46" s="56"/>
      <c r="K46" s="56"/>
      <c r="L46" s="56"/>
      <c r="M46" s="56"/>
      <c r="N46" s="56"/>
      <c r="O46" s="56"/>
      <c r="P46" s="300"/>
    </row>
    <row r="47" spans="1:16" s="65" customFormat="1" ht="20.25">
      <c r="A47" s="299">
        <v>7</v>
      </c>
      <c r="B47" s="33" t="s">
        <v>552</v>
      </c>
      <c r="C47" s="202" t="s">
        <v>48</v>
      </c>
      <c r="D47" s="151" t="s">
        <v>381</v>
      </c>
      <c r="E47" s="197">
        <v>100</v>
      </c>
      <c r="F47" s="56"/>
      <c r="G47" s="56"/>
      <c r="H47" s="56"/>
      <c r="I47" s="56"/>
      <c r="J47" s="56"/>
      <c r="K47" s="56"/>
      <c r="L47" s="56"/>
      <c r="M47" s="56"/>
      <c r="N47" s="56"/>
      <c r="O47" s="56"/>
      <c r="P47" s="300"/>
    </row>
    <row r="48" spans="1:16" s="65" customFormat="1" ht="11.25">
      <c r="A48" s="299">
        <v>8</v>
      </c>
      <c r="B48" s="33" t="s">
        <v>552</v>
      </c>
      <c r="C48" s="202" t="s">
        <v>274</v>
      </c>
      <c r="D48" s="151" t="s">
        <v>381</v>
      </c>
      <c r="E48" s="197">
        <v>135</v>
      </c>
      <c r="F48" s="56"/>
      <c r="G48" s="56"/>
      <c r="H48" s="56"/>
      <c r="I48" s="56"/>
      <c r="J48" s="56"/>
      <c r="K48" s="56"/>
      <c r="L48" s="56"/>
      <c r="M48" s="56"/>
      <c r="N48" s="56"/>
      <c r="O48" s="56"/>
      <c r="P48" s="300"/>
    </row>
    <row r="49" spans="1:16" s="65" customFormat="1" ht="10.5" thickBot="1">
      <c r="A49" s="312">
        <v>9</v>
      </c>
      <c r="B49" s="335" t="s">
        <v>552</v>
      </c>
      <c r="C49" s="278" t="s">
        <v>391</v>
      </c>
      <c r="D49" s="279" t="s">
        <v>554</v>
      </c>
      <c r="E49" s="336">
        <v>1</v>
      </c>
      <c r="F49" s="281"/>
      <c r="G49" s="318"/>
      <c r="H49" s="318"/>
      <c r="I49" s="318"/>
      <c r="J49" s="318"/>
      <c r="K49" s="318"/>
      <c r="L49" s="318"/>
      <c r="M49" s="318"/>
      <c r="N49" s="318"/>
      <c r="O49" s="318"/>
      <c r="P49" s="319"/>
    </row>
    <row r="50" spans="1:16" ht="13.5" thickTop="1">
      <c r="A50" s="556" t="s">
        <v>781</v>
      </c>
      <c r="B50" s="557"/>
      <c r="C50" s="557"/>
      <c r="D50" s="558"/>
      <c r="E50" s="558"/>
      <c r="F50" s="557"/>
      <c r="G50" s="557"/>
      <c r="H50" s="557"/>
      <c r="I50" s="557"/>
      <c r="J50" s="557"/>
      <c r="K50" s="557"/>
      <c r="L50" s="62">
        <f>SUM(L18:L49)</f>
        <v>0</v>
      </c>
      <c r="M50" s="62">
        <f>SUM(M18:M49)</f>
        <v>0</v>
      </c>
      <c r="N50" s="62">
        <f>SUM(N18:N49)</f>
        <v>0</v>
      </c>
      <c r="O50" s="62">
        <f>SUM(O18:O49)</f>
        <v>0</v>
      </c>
      <c r="P50" s="62">
        <f>SUM(P18:P49)</f>
        <v>0</v>
      </c>
    </row>
    <row r="51" spans="1:16" ht="12.75">
      <c r="A51" s="556" t="s">
        <v>521</v>
      </c>
      <c r="B51" s="557"/>
      <c r="C51" s="557"/>
      <c r="D51" s="558"/>
      <c r="E51" s="558"/>
      <c r="F51" s="557"/>
      <c r="G51" s="557"/>
      <c r="H51" s="557"/>
      <c r="I51" s="557"/>
      <c r="J51" s="557"/>
      <c r="K51" s="557"/>
      <c r="L51" s="48"/>
      <c r="M51" s="62">
        <v>0</v>
      </c>
      <c r="N51" s="62">
        <f>ROUND(N50*L51,5)</f>
        <v>0</v>
      </c>
      <c r="O51" s="62">
        <v>0</v>
      </c>
      <c r="P51" s="308">
        <f>SUM(M51:O51)</f>
        <v>0</v>
      </c>
    </row>
    <row r="52" spans="1:16" ht="12.75">
      <c r="A52" s="559" t="s">
        <v>772</v>
      </c>
      <c r="B52" s="560"/>
      <c r="C52" s="560"/>
      <c r="D52" s="561"/>
      <c r="E52" s="561"/>
      <c r="F52" s="560"/>
      <c r="G52" s="560"/>
      <c r="H52" s="560"/>
      <c r="I52" s="560"/>
      <c r="J52" s="560"/>
      <c r="K52" s="560"/>
      <c r="L52" s="560"/>
      <c r="M52" s="309">
        <f>SUM(M50:M51)</f>
        <v>0</v>
      </c>
      <c r="N52" s="309">
        <f>SUM(N50:N51)</f>
        <v>0</v>
      </c>
      <c r="O52" s="309">
        <f>SUM(O50:O51)</f>
        <v>0</v>
      </c>
      <c r="P52" s="310">
        <f>SUM(P50:P51)</f>
        <v>0</v>
      </c>
    </row>
    <row r="53" spans="1:13" s="238" customFormat="1" ht="22.5" customHeight="1">
      <c r="A53" s="462" t="s">
        <v>527</v>
      </c>
      <c r="B53" s="455"/>
      <c r="C53" s="460"/>
      <c r="D53" s="460"/>
      <c r="E53" s="460"/>
      <c r="F53" s="460"/>
      <c r="G53" s="455"/>
      <c r="H53" s="455"/>
      <c r="I53" s="455"/>
      <c r="J53" s="455"/>
      <c r="K53" s="455"/>
      <c r="L53" s="461"/>
      <c r="M53" s="461"/>
    </row>
    <row r="54" spans="1:13" s="238" customFormat="1" ht="12">
      <c r="A54" s="462"/>
      <c r="B54" s="455"/>
      <c r="C54" s="463" t="s">
        <v>744</v>
      </c>
      <c r="D54" s="463"/>
      <c r="E54" s="463"/>
      <c r="F54" s="463"/>
      <c r="G54" s="455"/>
      <c r="H54" s="455"/>
      <c r="I54" s="455"/>
      <c r="J54" s="455"/>
      <c r="K54" s="455"/>
      <c r="L54" s="455"/>
      <c r="M54" s="455"/>
    </row>
    <row r="55" spans="1:13" s="238" customFormat="1" ht="12">
      <c r="A55" s="242"/>
      <c r="B55" s="242"/>
      <c r="C55" s="242"/>
      <c r="D55" s="242"/>
      <c r="E55" s="242"/>
      <c r="F55" s="242"/>
      <c r="G55" s="242"/>
      <c r="H55" s="242"/>
      <c r="I55" s="242"/>
      <c r="J55" s="242"/>
      <c r="K55" s="242"/>
      <c r="L55" s="242"/>
      <c r="M55" s="242"/>
    </row>
    <row r="56" spans="1:13" s="238" customFormat="1" ht="12">
      <c r="A56" s="455"/>
      <c r="B56" s="455"/>
      <c r="C56" s="242"/>
      <c r="D56" s="242"/>
      <c r="E56" s="455"/>
      <c r="F56" s="455"/>
      <c r="G56" s="455"/>
      <c r="H56" s="455"/>
      <c r="I56" s="455"/>
      <c r="J56" s="455"/>
      <c r="K56" s="455"/>
      <c r="L56" s="455"/>
      <c r="M56" s="455"/>
    </row>
    <row r="57" spans="1:13" s="238" customFormat="1" ht="12">
      <c r="A57" s="462" t="s">
        <v>533</v>
      </c>
      <c r="B57" s="455"/>
      <c r="C57" s="460"/>
      <c r="D57" s="460"/>
      <c r="E57" s="460"/>
      <c r="F57" s="460"/>
      <c r="G57" s="455"/>
      <c r="H57" s="455"/>
      <c r="I57" s="455"/>
      <c r="J57" s="455"/>
      <c r="K57" s="455"/>
      <c r="L57" s="461"/>
      <c r="M57" s="461"/>
    </row>
    <row r="58" spans="1:13" s="238" customFormat="1" ht="12">
      <c r="A58" s="462"/>
      <c r="B58" s="455"/>
      <c r="C58" s="463" t="s">
        <v>744</v>
      </c>
      <c r="D58" s="463"/>
      <c r="E58" s="463"/>
      <c r="F58" s="463"/>
      <c r="G58" s="455"/>
      <c r="H58" s="455"/>
      <c r="I58" s="455"/>
      <c r="J58" s="455"/>
      <c r="K58" s="455"/>
      <c r="L58" s="455"/>
      <c r="M58" s="455"/>
    </row>
    <row r="59" spans="1:16" ht="12.75">
      <c r="A59" s="43"/>
      <c r="B59" s="60"/>
      <c r="C59" s="42"/>
      <c r="D59" s="567"/>
      <c r="E59" s="567"/>
      <c r="F59" s="567"/>
      <c r="G59" s="567"/>
      <c r="H59" s="567"/>
      <c r="I59" s="567"/>
      <c r="J59" s="567"/>
      <c r="K59" s="567"/>
      <c r="L59" s="567"/>
      <c r="M59" s="60"/>
      <c r="N59" s="567"/>
      <c r="O59" s="567"/>
      <c r="P59" s="567"/>
    </row>
    <row r="139" ht="12.75">
      <c r="B139" s="46" t="s">
        <v>399</v>
      </c>
    </row>
  </sheetData>
  <sheetProtection/>
  <mergeCells count="62">
    <mergeCell ref="N59:P59"/>
    <mergeCell ref="L57:M57"/>
    <mergeCell ref="A57:B57"/>
    <mergeCell ref="C57:F57"/>
    <mergeCell ref="G57:I57"/>
    <mergeCell ref="J57:K57"/>
    <mergeCell ref="D59:F59"/>
    <mergeCell ref="G59:L59"/>
    <mergeCell ref="A56:B56"/>
    <mergeCell ref="E56:M56"/>
    <mergeCell ref="F15:K15"/>
    <mergeCell ref="A17:P17"/>
    <mergeCell ref="A15:A16"/>
    <mergeCell ref="C15:C16"/>
    <mergeCell ref="D15:D16"/>
    <mergeCell ref="B15:B16"/>
    <mergeCell ref="L15:P15"/>
    <mergeCell ref="A50:K50"/>
    <mergeCell ref="A6:B6"/>
    <mergeCell ref="E15:E16"/>
    <mergeCell ref="A54:B54"/>
    <mergeCell ref="C54:F54"/>
    <mergeCell ref="G54:K54"/>
    <mergeCell ref="L54:M54"/>
    <mergeCell ref="A10:K10"/>
    <mergeCell ref="A11:F11"/>
    <mergeCell ref="A51:K51"/>
    <mergeCell ref="A52:L52"/>
    <mergeCell ref="C1:O1"/>
    <mergeCell ref="C2:O2"/>
    <mergeCell ref="C3:O3"/>
    <mergeCell ref="A4:I4"/>
    <mergeCell ref="A5:B5"/>
    <mergeCell ref="C5:O5"/>
    <mergeCell ref="A7:B7"/>
    <mergeCell ref="C7:O7"/>
    <mergeCell ref="A8:B8"/>
    <mergeCell ref="C8:O8"/>
    <mergeCell ref="A9:B9"/>
    <mergeCell ref="C9:O9"/>
    <mergeCell ref="N11:O11"/>
    <mergeCell ref="G12:H12"/>
    <mergeCell ref="I12:J12"/>
    <mergeCell ref="L12:M12"/>
    <mergeCell ref="N12:O12"/>
    <mergeCell ref="C6:O6"/>
    <mergeCell ref="G53:I53"/>
    <mergeCell ref="J53:K53"/>
    <mergeCell ref="L53:M53"/>
    <mergeCell ref="G11:H11"/>
    <mergeCell ref="I11:J11"/>
    <mergeCell ref="L11:M11"/>
    <mergeCell ref="A58:B58"/>
    <mergeCell ref="C58:F58"/>
    <mergeCell ref="G58:K58"/>
    <mergeCell ref="L58:M58"/>
    <mergeCell ref="A13:E13"/>
    <mergeCell ref="H13:I13"/>
    <mergeCell ref="M13:N13"/>
    <mergeCell ref="E40:K40"/>
    <mergeCell ref="A53:B53"/>
    <mergeCell ref="C53:F53"/>
  </mergeCells>
  <printOptions horizontalCentered="1"/>
  <pageMargins left="0" right="0" top="0.984251968503937" bottom="0.7874015748031497" header="0.31496062992125984" footer="0.31496062992125984"/>
  <pageSetup horizontalDpi="600" verticalDpi="600" orientation="landscape" paperSize="9" scale="74" r:id="rId1"/>
  <rowBreaks count="1" manualBreakCount="1">
    <brk id="27" max="15" man="1"/>
  </rowBreaks>
</worksheet>
</file>

<file path=xl/worksheets/sheet8.xml><?xml version="1.0" encoding="utf-8"?>
<worksheet xmlns="http://schemas.openxmlformats.org/spreadsheetml/2006/main" xmlns:r="http://schemas.openxmlformats.org/officeDocument/2006/relationships">
  <sheetPr>
    <tabColor indexed="27"/>
  </sheetPr>
  <dimension ref="A1:P191"/>
  <sheetViews>
    <sheetView view="pageBreakPreview" zoomScaleSheetLayoutView="100" zoomScalePageLayoutView="0" workbookViewId="0" topLeftCell="A1">
      <selection activeCell="A105" sqref="A105:IV110"/>
    </sheetView>
  </sheetViews>
  <sheetFormatPr defaultColWidth="9.28125" defaultRowHeight="12.75"/>
  <cols>
    <col min="1" max="1" width="3.421875" style="138" customWidth="1"/>
    <col min="2" max="2" width="7.7109375" style="139" customWidth="1"/>
    <col min="3" max="3" width="35.28125" style="140" customWidth="1"/>
    <col min="4" max="4" width="3.7109375" style="141" customWidth="1"/>
    <col min="5" max="5" width="6.00390625" style="141" customWidth="1"/>
    <col min="6" max="6" width="5.28125" style="139" customWidth="1"/>
    <col min="7" max="7" width="4.7109375" style="139" customWidth="1"/>
    <col min="8" max="8" width="7.28125" style="139" customWidth="1"/>
    <col min="9" max="9" width="7.57421875" style="139" customWidth="1"/>
    <col min="10" max="10" width="6.28125" style="139" customWidth="1"/>
    <col min="11" max="11" width="9.00390625" style="139" customWidth="1"/>
    <col min="12" max="12" width="11.28125" style="139" customWidth="1"/>
    <col min="13"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64" t="s">
        <v>776</v>
      </c>
      <c r="D1" s="464"/>
      <c r="E1" s="464"/>
      <c r="F1" s="464"/>
      <c r="G1" s="464"/>
      <c r="H1" s="464"/>
      <c r="I1" s="464"/>
      <c r="J1" s="464"/>
      <c r="K1" s="464"/>
      <c r="L1" s="464"/>
      <c r="M1" s="464"/>
      <c r="N1" s="464"/>
      <c r="O1" s="464"/>
    </row>
    <row r="2" spans="1:15" s="238" customFormat="1" ht="17.25">
      <c r="A2" s="239"/>
      <c r="B2" s="239"/>
      <c r="C2" s="491" t="s">
        <v>777</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7.5" customHeight="1">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1"/>
      <c r="B11" s="461"/>
      <c r="C11" s="461"/>
      <c r="D11" s="461"/>
      <c r="E11" s="461"/>
      <c r="F11" s="461"/>
      <c r="G11" s="454"/>
      <c r="H11" s="454"/>
      <c r="I11" s="454"/>
      <c r="J11" s="454"/>
      <c r="K11" s="246"/>
      <c r="L11" s="454" t="s">
        <v>536</v>
      </c>
      <c r="M11" s="454"/>
      <c r="N11" s="454">
        <f>L29</f>
        <v>0</v>
      </c>
      <c r="O11" s="454"/>
      <c r="P11" s="246" t="s">
        <v>742</v>
      </c>
    </row>
    <row r="12" spans="1:16" s="243" customFormat="1" ht="12">
      <c r="A12" s="247"/>
      <c r="B12" s="247"/>
      <c r="C12" s="247"/>
      <c r="D12" s="247"/>
      <c r="E12" s="247"/>
      <c r="F12" s="247"/>
      <c r="G12" s="454"/>
      <c r="H12" s="454"/>
      <c r="I12" s="454"/>
      <c r="J12" s="454"/>
      <c r="K12" s="246"/>
      <c r="L12" s="454" t="s">
        <v>537</v>
      </c>
      <c r="M12" s="454"/>
      <c r="N12" s="454">
        <f>P24</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125" customFormat="1" ht="8.25" customHeight="1">
      <c r="A14" s="341"/>
      <c r="B14" s="341"/>
      <c r="C14" s="341"/>
      <c r="D14" s="341"/>
      <c r="E14" s="341"/>
      <c r="F14" s="341"/>
      <c r="G14" s="341"/>
      <c r="H14" s="341"/>
      <c r="I14" s="341"/>
      <c r="J14" s="341"/>
      <c r="K14" s="341"/>
      <c r="L14" s="341"/>
      <c r="M14" s="341"/>
      <c r="N14" s="341"/>
      <c r="O14" s="341"/>
      <c r="P14" s="341"/>
    </row>
    <row r="15" spans="1:16" s="193" customFormat="1" ht="13.5" customHeight="1">
      <c r="A15" s="517" t="s">
        <v>512</v>
      </c>
      <c r="B15" s="521" t="s">
        <v>513</v>
      </c>
      <c r="C15" s="519" t="s">
        <v>514</v>
      </c>
      <c r="D15" s="509" t="s">
        <v>515</v>
      </c>
      <c r="E15" s="509" t="s">
        <v>516</v>
      </c>
      <c r="F15" s="511" t="s">
        <v>517</v>
      </c>
      <c r="G15" s="512"/>
      <c r="H15" s="512"/>
      <c r="I15" s="512"/>
      <c r="J15" s="512"/>
      <c r="K15" s="513"/>
      <c r="L15" s="523" t="s">
        <v>518</v>
      </c>
      <c r="M15" s="524"/>
      <c r="N15" s="524"/>
      <c r="O15" s="524"/>
      <c r="P15" s="525"/>
    </row>
    <row r="16" spans="1:16" s="249" customFormat="1" ht="74.25" customHeight="1">
      <c r="A16" s="518"/>
      <c r="B16" s="522"/>
      <c r="C16" s="520"/>
      <c r="D16" s="510"/>
      <c r="E16" s="510"/>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514" t="s">
        <v>481</v>
      </c>
      <c r="B17" s="515"/>
      <c r="C17" s="515"/>
      <c r="D17" s="515"/>
      <c r="E17" s="515"/>
      <c r="F17" s="515"/>
      <c r="G17" s="515"/>
      <c r="H17" s="515"/>
      <c r="I17" s="515"/>
      <c r="J17" s="515"/>
      <c r="K17" s="515"/>
      <c r="L17" s="515"/>
      <c r="M17" s="515"/>
      <c r="N17" s="515"/>
      <c r="O17" s="515"/>
      <c r="P17" s="516"/>
    </row>
    <row r="18" spans="1:16" s="125" customFormat="1" ht="13.5" customHeight="1">
      <c r="A18" s="574" t="s">
        <v>212</v>
      </c>
      <c r="B18" s="575"/>
      <c r="C18" s="575"/>
      <c r="D18" s="575"/>
      <c r="E18" s="575"/>
      <c r="F18" s="575"/>
      <c r="G18" s="575"/>
      <c r="H18" s="575"/>
      <c r="I18" s="575"/>
      <c r="J18" s="575"/>
      <c r="K18" s="575"/>
      <c r="L18" s="575"/>
      <c r="M18" s="575"/>
      <c r="N18" s="575"/>
      <c r="O18" s="575"/>
      <c r="P18" s="576"/>
    </row>
    <row r="19" spans="1:16" s="125" customFormat="1" ht="91.5">
      <c r="A19" s="271">
        <v>1</v>
      </c>
      <c r="B19" s="142" t="s">
        <v>581</v>
      </c>
      <c r="C19" s="143" t="s">
        <v>659</v>
      </c>
      <c r="D19" s="74" t="s">
        <v>554</v>
      </c>
      <c r="E19" s="144">
        <v>1</v>
      </c>
      <c r="F19" s="75"/>
      <c r="G19" s="74"/>
      <c r="H19" s="74"/>
      <c r="I19" s="74"/>
      <c r="J19" s="74"/>
      <c r="K19" s="74"/>
      <c r="L19" s="74"/>
      <c r="M19" s="74"/>
      <c r="N19" s="74"/>
      <c r="O19" s="74"/>
      <c r="P19" s="272"/>
    </row>
    <row r="20" spans="1:16" ht="15" customHeight="1">
      <c r="A20" s="347"/>
      <c r="B20" s="348"/>
      <c r="C20" s="348"/>
      <c r="D20" s="348"/>
      <c r="E20" s="568" t="s">
        <v>660</v>
      </c>
      <c r="F20" s="569"/>
      <c r="G20" s="569"/>
      <c r="H20" s="569"/>
      <c r="I20" s="569"/>
      <c r="J20" s="569"/>
      <c r="K20" s="569"/>
      <c r="L20" s="348"/>
      <c r="M20" s="348"/>
      <c r="N20" s="348"/>
      <c r="O20" s="348"/>
      <c r="P20" s="349"/>
    </row>
    <row r="21" spans="1:16" s="125" customFormat="1" ht="9.75">
      <c r="A21" s="271">
        <v>1</v>
      </c>
      <c r="B21" s="142" t="s">
        <v>581</v>
      </c>
      <c r="C21" s="143" t="s">
        <v>661</v>
      </c>
      <c r="D21" s="74" t="s">
        <v>555</v>
      </c>
      <c r="E21" s="144">
        <v>8.7</v>
      </c>
      <c r="F21" s="75"/>
      <c r="G21" s="74"/>
      <c r="H21" s="74"/>
      <c r="I21" s="74"/>
      <c r="J21" s="74"/>
      <c r="K21" s="74"/>
      <c r="L21" s="74"/>
      <c r="M21" s="74"/>
      <c r="N21" s="74"/>
      <c r="O21" s="74"/>
      <c r="P21" s="272"/>
    </row>
    <row r="22" spans="1:16" s="125" customFormat="1" ht="9.75">
      <c r="A22" s="271">
        <v>2</v>
      </c>
      <c r="B22" s="142" t="s">
        <v>581</v>
      </c>
      <c r="C22" s="143" t="s">
        <v>663</v>
      </c>
      <c r="D22" s="74" t="s">
        <v>555</v>
      </c>
      <c r="E22" s="144">
        <v>60.3</v>
      </c>
      <c r="F22" s="75"/>
      <c r="G22" s="74"/>
      <c r="H22" s="74"/>
      <c r="I22" s="74"/>
      <c r="J22" s="74"/>
      <c r="K22" s="74"/>
      <c r="L22" s="74"/>
      <c r="M22" s="74"/>
      <c r="N22" s="74"/>
      <c r="O22" s="74"/>
      <c r="P22" s="272"/>
    </row>
    <row r="23" spans="1:16" s="125" customFormat="1" ht="9.75">
      <c r="A23" s="271">
        <v>3</v>
      </c>
      <c r="B23" s="142" t="s">
        <v>581</v>
      </c>
      <c r="C23" s="143" t="s">
        <v>664</v>
      </c>
      <c r="D23" s="74" t="s">
        <v>555</v>
      </c>
      <c r="E23" s="144">
        <v>30.3</v>
      </c>
      <c r="F23" s="75"/>
      <c r="G23" s="74"/>
      <c r="H23" s="74"/>
      <c r="I23" s="74"/>
      <c r="J23" s="74"/>
      <c r="K23" s="74"/>
      <c r="L23" s="74"/>
      <c r="M23" s="74"/>
      <c r="N23" s="74"/>
      <c r="O23" s="74"/>
      <c r="P23" s="272"/>
    </row>
    <row r="24" spans="1:16" s="125" customFormat="1" ht="9.75">
      <c r="A24" s="271">
        <v>4</v>
      </c>
      <c r="B24" s="142" t="s">
        <v>581</v>
      </c>
      <c r="C24" s="143" t="s">
        <v>665</v>
      </c>
      <c r="D24" s="74" t="s">
        <v>555</v>
      </c>
      <c r="E24" s="144">
        <v>9.7</v>
      </c>
      <c r="F24" s="75"/>
      <c r="G24" s="74"/>
      <c r="H24" s="74"/>
      <c r="I24" s="74"/>
      <c r="J24" s="74"/>
      <c r="K24" s="74"/>
      <c r="L24" s="74"/>
      <c r="M24" s="74"/>
      <c r="N24" s="74"/>
      <c r="O24" s="74"/>
      <c r="P24" s="272"/>
    </row>
    <row r="25" spans="1:16" s="125" customFormat="1" ht="9.75">
      <c r="A25" s="271">
        <v>5</v>
      </c>
      <c r="B25" s="142" t="s">
        <v>581</v>
      </c>
      <c r="C25" s="143" t="s">
        <v>666</v>
      </c>
      <c r="D25" s="74" t="s">
        <v>555</v>
      </c>
      <c r="E25" s="144">
        <v>28.9</v>
      </c>
      <c r="F25" s="75"/>
      <c r="G25" s="74"/>
      <c r="H25" s="74"/>
      <c r="I25" s="74"/>
      <c r="J25" s="74"/>
      <c r="K25" s="74"/>
      <c r="L25" s="74"/>
      <c r="M25" s="74"/>
      <c r="N25" s="74"/>
      <c r="O25" s="74"/>
      <c r="P25" s="272"/>
    </row>
    <row r="26" spans="1:16" s="125" customFormat="1" ht="9.75">
      <c r="A26" s="271">
        <v>6</v>
      </c>
      <c r="B26" s="142" t="s">
        <v>581</v>
      </c>
      <c r="C26" s="143" t="s">
        <v>667</v>
      </c>
      <c r="D26" s="74" t="s">
        <v>555</v>
      </c>
      <c r="E26" s="144">
        <v>11.3</v>
      </c>
      <c r="F26" s="75"/>
      <c r="G26" s="74"/>
      <c r="H26" s="74"/>
      <c r="I26" s="74"/>
      <c r="J26" s="74"/>
      <c r="K26" s="74"/>
      <c r="L26" s="74"/>
      <c r="M26" s="74"/>
      <c r="N26" s="74"/>
      <c r="O26" s="74"/>
      <c r="P26" s="272"/>
    </row>
    <row r="27" spans="1:16" s="125" customFormat="1" ht="9.75">
      <c r="A27" s="271">
        <v>7</v>
      </c>
      <c r="B27" s="142" t="s">
        <v>581</v>
      </c>
      <c r="C27" s="143" t="s">
        <v>668</v>
      </c>
      <c r="D27" s="74" t="s">
        <v>555</v>
      </c>
      <c r="E27" s="144">
        <v>35.5</v>
      </c>
      <c r="F27" s="75"/>
      <c r="G27" s="74"/>
      <c r="H27" s="74"/>
      <c r="I27" s="74"/>
      <c r="J27" s="74"/>
      <c r="K27" s="74"/>
      <c r="L27" s="74"/>
      <c r="M27" s="74"/>
      <c r="N27" s="74"/>
      <c r="O27" s="74"/>
      <c r="P27" s="272"/>
    </row>
    <row r="28" spans="1:16" s="125" customFormat="1" ht="9.75">
      <c r="A28" s="271">
        <v>8</v>
      </c>
      <c r="B28" s="142" t="s">
        <v>581</v>
      </c>
      <c r="C28" s="143" t="s">
        <v>669</v>
      </c>
      <c r="D28" s="74" t="s">
        <v>555</v>
      </c>
      <c r="E28" s="144">
        <v>22.5</v>
      </c>
      <c r="F28" s="75"/>
      <c r="G28" s="74"/>
      <c r="H28" s="74"/>
      <c r="I28" s="74"/>
      <c r="J28" s="74"/>
      <c r="K28" s="74"/>
      <c r="L28" s="74"/>
      <c r="M28" s="74"/>
      <c r="N28" s="74"/>
      <c r="O28" s="74"/>
      <c r="P28" s="272"/>
    </row>
    <row r="29" spans="1:16" s="125" customFormat="1" ht="9.75">
      <c r="A29" s="271">
        <v>9</v>
      </c>
      <c r="B29" s="142" t="s">
        <v>581</v>
      </c>
      <c r="C29" s="143" t="s">
        <v>670</v>
      </c>
      <c r="D29" s="74" t="s">
        <v>555</v>
      </c>
      <c r="E29" s="144">
        <v>28.9</v>
      </c>
      <c r="F29" s="75"/>
      <c r="G29" s="74"/>
      <c r="H29" s="74"/>
      <c r="I29" s="74"/>
      <c r="J29" s="74"/>
      <c r="K29" s="74"/>
      <c r="L29" s="74"/>
      <c r="M29" s="74"/>
      <c r="N29" s="74"/>
      <c r="O29" s="74"/>
      <c r="P29" s="272"/>
    </row>
    <row r="30" spans="1:16" s="125" customFormat="1" ht="20.25">
      <c r="A30" s="271">
        <v>10</v>
      </c>
      <c r="B30" s="142" t="s">
        <v>581</v>
      </c>
      <c r="C30" s="143" t="s">
        <v>671</v>
      </c>
      <c r="D30" s="74" t="s">
        <v>555</v>
      </c>
      <c r="E30" s="144">
        <v>9.6</v>
      </c>
      <c r="F30" s="75"/>
      <c r="G30" s="74"/>
      <c r="H30" s="74"/>
      <c r="I30" s="74"/>
      <c r="J30" s="74"/>
      <c r="K30" s="74"/>
      <c r="L30" s="74"/>
      <c r="M30" s="74"/>
      <c r="N30" s="74"/>
      <c r="O30" s="74"/>
      <c r="P30" s="272"/>
    </row>
    <row r="31" spans="1:16" s="125" customFormat="1" ht="9.75">
      <c r="A31" s="271">
        <v>11</v>
      </c>
      <c r="B31" s="142" t="s">
        <v>581</v>
      </c>
      <c r="C31" s="143" t="s">
        <v>672</v>
      </c>
      <c r="D31" s="74" t="s">
        <v>556</v>
      </c>
      <c r="E31" s="144">
        <v>2</v>
      </c>
      <c r="F31" s="75"/>
      <c r="G31" s="74"/>
      <c r="H31" s="74"/>
      <c r="I31" s="74"/>
      <c r="J31" s="74"/>
      <c r="K31" s="74"/>
      <c r="L31" s="74"/>
      <c r="M31" s="74"/>
      <c r="N31" s="74"/>
      <c r="O31" s="74"/>
      <c r="P31" s="272"/>
    </row>
    <row r="32" spans="1:16" s="125" customFormat="1" ht="9.75">
      <c r="A32" s="271">
        <v>12</v>
      </c>
      <c r="B32" s="142" t="s">
        <v>581</v>
      </c>
      <c r="C32" s="143" t="s">
        <v>673</v>
      </c>
      <c r="D32" s="74" t="s">
        <v>556</v>
      </c>
      <c r="E32" s="144">
        <v>1</v>
      </c>
      <c r="F32" s="75"/>
      <c r="G32" s="74"/>
      <c r="H32" s="74"/>
      <c r="I32" s="74"/>
      <c r="J32" s="74"/>
      <c r="K32" s="74"/>
      <c r="L32" s="74"/>
      <c r="M32" s="74"/>
      <c r="N32" s="74"/>
      <c r="O32" s="74"/>
      <c r="P32" s="272"/>
    </row>
    <row r="33" spans="1:16" s="125" customFormat="1" ht="9.75">
      <c r="A33" s="271">
        <v>13</v>
      </c>
      <c r="B33" s="142" t="s">
        <v>581</v>
      </c>
      <c r="C33" s="143" t="s">
        <v>674</v>
      </c>
      <c r="D33" s="74" t="s">
        <v>556</v>
      </c>
      <c r="E33" s="144">
        <v>5</v>
      </c>
      <c r="F33" s="75"/>
      <c r="G33" s="74"/>
      <c r="H33" s="74"/>
      <c r="I33" s="74"/>
      <c r="J33" s="74"/>
      <c r="K33" s="74"/>
      <c r="L33" s="74"/>
      <c r="M33" s="74"/>
      <c r="N33" s="74"/>
      <c r="O33" s="74"/>
      <c r="P33" s="272"/>
    </row>
    <row r="34" spans="1:16" s="125" customFormat="1" ht="9.75">
      <c r="A34" s="271">
        <v>14</v>
      </c>
      <c r="B34" s="142" t="s">
        <v>581</v>
      </c>
      <c r="C34" s="143" t="s">
        <v>675</v>
      </c>
      <c r="D34" s="74" t="s">
        <v>556</v>
      </c>
      <c r="E34" s="144">
        <v>9</v>
      </c>
      <c r="F34" s="75"/>
      <c r="G34" s="74"/>
      <c r="H34" s="74"/>
      <c r="I34" s="74"/>
      <c r="J34" s="74"/>
      <c r="K34" s="74"/>
      <c r="L34" s="74"/>
      <c r="M34" s="74"/>
      <c r="N34" s="74"/>
      <c r="O34" s="74"/>
      <c r="P34" s="272"/>
    </row>
    <row r="35" spans="1:16" s="125" customFormat="1" ht="9.75">
      <c r="A35" s="271">
        <v>15</v>
      </c>
      <c r="B35" s="142" t="s">
        <v>581</v>
      </c>
      <c r="C35" s="143" t="s">
        <v>676</v>
      </c>
      <c r="D35" s="74" t="s">
        <v>556</v>
      </c>
      <c r="E35" s="144">
        <v>3</v>
      </c>
      <c r="F35" s="75"/>
      <c r="G35" s="74"/>
      <c r="H35" s="74"/>
      <c r="I35" s="74"/>
      <c r="J35" s="74"/>
      <c r="K35" s="74"/>
      <c r="L35" s="74"/>
      <c r="M35" s="74"/>
      <c r="N35" s="74"/>
      <c r="O35" s="74"/>
      <c r="P35" s="272"/>
    </row>
    <row r="36" spans="1:16" s="125" customFormat="1" ht="9.75">
      <c r="A36" s="271">
        <v>16</v>
      </c>
      <c r="B36" s="142" t="s">
        <v>581</v>
      </c>
      <c r="C36" s="143" t="s">
        <v>677</v>
      </c>
      <c r="D36" s="74" t="s">
        <v>556</v>
      </c>
      <c r="E36" s="144">
        <v>2</v>
      </c>
      <c r="F36" s="75"/>
      <c r="G36" s="74"/>
      <c r="H36" s="74"/>
      <c r="I36" s="74"/>
      <c r="J36" s="74"/>
      <c r="K36" s="74"/>
      <c r="L36" s="74"/>
      <c r="M36" s="74"/>
      <c r="N36" s="74"/>
      <c r="O36" s="74"/>
      <c r="P36" s="272"/>
    </row>
    <row r="37" spans="1:16" s="125" customFormat="1" ht="9.75">
      <c r="A37" s="271">
        <v>17</v>
      </c>
      <c r="B37" s="142" t="s">
        <v>581</v>
      </c>
      <c r="C37" s="143" t="s">
        <v>678</v>
      </c>
      <c r="D37" s="74" t="s">
        <v>556</v>
      </c>
      <c r="E37" s="144">
        <v>4</v>
      </c>
      <c r="F37" s="75"/>
      <c r="G37" s="74"/>
      <c r="H37" s="74"/>
      <c r="I37" s="74"/>
      <c r="J37" s="74"/>
      <c r="K37" s="74"/>
      <c r="L37" s="74"/>
      <c r="M37" s="74"/>
      <c r="N37" s="74"/>
      <c r="O37" s="74"/>
      <c r="P37" s="272"/>
    </row>
    <row r="38" spans="1:16" s="125" customFormat="1" ht="9.75">
      <c r="A38" s="271">
        <v>18</v>
      </c>
      <c r="B38" s="142" t="s">
        <v>581</v>
      </c>
      <c r="C38" s="143" t="s">
        <v>679</v>
      </c>
      <c r="D38" s="74" t="s">
        <v>556</v>
      </c>
      <c r="E38" s="144">
        <v>1</v>
      </c>
      <c r="F38" s="75"/>
      <c r="G38" s="74"/>
      <c r="H38" s="74"/>
      <c r="I38" s="74"/>
      <c r="J38" s="74"/>
      <c r="K38" s="74"/>
      <c r="L38" s="74"/>
      <c r="M38" s="74"/>
      <c r="N38" s="74"/>
      <c r="O38" s="74"/>
      <c r="P38" s="272"/>
    </row>
    <row r="39" spans="1:16" s="125" customFormat="1" ht="9.75">
      <c r="A39" s="271">
        <v>19</v>
      </c>
      <c r="B39" s="142" t="s">
        <v>581</v>
      </c>
      <c r="C39" s="143" t="s">
        <v>680</v>
      </c>
      <c r="D39" s="74" t="s">
        <v>556</v>
      </c>
      <c r="E39" s="144">
        <v>6</v>
      </c>
      <c r="F39" s="75"/>
      <c r="G39" s="74"/>
      <c r="H39" s="74"/>
      <c r="I39" s="74"/>
      <c r="J39" s="74"/>
      <c r="K39" s="74"/>
      <c r="L39" s="74"/>
      <c r="M39" s="74"/>
      <c r="N39" s="74"/>
      <c r="O39" s="74"/>
      <c r="P39" s="272"/>
    </row>
    <row r="40" spans="1:16" s="125" customFormat="1" ht="9.75">
      <c r="A40" s="271">
        <v>20</v>
      </c>
      <c r="B40" s="142" t="s">
        <v>581</v>
      </c>
      <c r="C40" s="143" t="s">
        <v>681</v>
      </c>
      <c r="D40" s="74" t="s">
        <v>556</v>
      </c>
      <c r="E40" s="144">
        <v>3</v>
      </c>
      <c r="F40" s="75"/>
      <c r="G40" s="74"/>
      <c r="H40" s="74"/>
      <c r="I40" s="74"/>
      <c r="J40" s="74"/>
      <c r="K40" s="74"/>
      <c r="L40" s="74"/>
      <c r="M40" s="74"/>
      <c r="N40" s="74"/>
      <c r="O40" s="74"/>
      <c r="P40" s="272"/>
    </row>
    <row r="41" spans="1:16" s="125" customFormat="1" ht="9.75">
      <c r="A41" s="271">
        <v>21</v>
      </c>
      <c r="B41" s="142" t="s">
        <v>581</v>
      </c>
      <c r="C41" s="143" t="s">
        <v>682</v>
      </c>
      <c r="D41" s="74" t="s">
        <v>556</v>
      </c>
      <c r="E41" s="144">
        <v>1</v>
      </c>
      <c r="F41" s="75"/>
      <c r="G41" s="74"/>
      <c r="H41" s="74"/>
      <c r="I41" s="74"/>
      <c r="J41" s="74"/>
      <c r="K41" s="74"/>
      <c r="L41" s="74"/>
      <c r="M41" s="74"/>
      <c r="N41" s="74"/>
      <c r="O41" s="74"/>
      <c r="P41" s="272"/>
    </row>
    <row r="42" spans="1:16" s="125" customFormat="1" ht="20.25">
      <c r="A42" s="271">
        <v>22</v>
      </c>
      <c r="B42" s="142" t="s">
        <v>581</v>
      </c>
      <c r="C42" s="143" t="s">
        <v>683</v>
      </c>
      <c r="D42" s="74" t="s">
        <v>556</v>
      </c>
      <c r="E42" s="144">
        <v>1</v>
      </c>
      <c r="F42" s="75"/>
      <c r="G42" s="74"/>
      <c r="H42" s="74"/>
      <c r="I42" s="74"/>
      <c r="J42" s="74"/>
      <c r="K42" s="74"/>
      <c r="L42" s="74"/>
      <c r="M42" s="74"/>
      <c r="N42" s="74"/>
      <c r="O42" s="74"/>
      <c r="P42" s="272"/>
    </row>
    <row r="43" spans="1:16" s="125" customFormat="1" ht="20.25">
      <c r="A43" s="271">
        <v>23</v>
      </c>
      <c r="B43" s="142" t="s">
        <v>581</v>
      </c>
      <c r="C43" s="143" t="s">
        <v>684</v>
      </c>
      <c r="D43" s="74" t="s">
        <v>556</v>
      </c>
      <c r="E43" s="144">
        <v>2</v>
      </c>
      <c r="F43" s="75"/>
      <c r="G43" s="74"/>
      <c r="H43" s="74"/>
      <c r="I43" s="74"/>
      <c r="J43" s="74"/>
      <c r="K43" s="74"/>
      <c r="L43" s="74"/>
      <c r="M43" s="74"/>
      <c r="N43" s="74"/>
      <c r="O43" s="74"/>
      <c r="P43" s="272"/>
    </row>
    <row r="44" spans="1:16" s="125" customFormat="1" ht="20.25">
      <c r="A44" s="271">
        <v>24</v>
      </c>
      <c r="B44" s="142" t="s">
        <v>581</v>
      </c>
      <c r="C44" s="143" t="s">
        <v>685</v>
      </c>
      <c r="D44" s="74" t="s">
        <v>556</v>
      </c>
      <c r="E44" s="144">
        <v>3</v>
      </c>
      <c r="F44" s="75"/>
      <c r="G44" s="74"/>
      <c r="H44" s="74"/>
      <c r="I44" s="74"/>
      <c r="J44" s="74"/>
      <c r="K44" s="74"/>
      <c r="L44" s="74"/>
      <c r="M44" s="74"/>
      <c r="N44" s="74"/>
      <c r="O44" s="74"/>
      <c r="P44" s="272"/>
    </row>
    <row r="45" spans="1:16" s="125" customFormat="1" ht="20.25">
      <c r="A45" s="271">
        <v>25</v>
      </c>
      <c r="B45" s="142" t="s">
        <v>581</v>
      </c>
      <c r="C45" s="143" t="s">
        <v>686</v>
      </c>
      <c r="D45" s="74" t="s">
        <v>556</v>
      </c>
      <c r="E45" s="144">
        <v>1</v>
      </c>
      <c r="F45" s="75"/>
      <c r="G45" s="74"/>
      <c r="H45" s="74"/>
      <c r="I45" s="74"/>
      <c r="J45" s="74"/>
      <c r="K45" s="74"/>
      <c r="L45" s="74"/>
      <c r="M45" s="74"/>
      <c r="N45" s="74"/>
      <c r="O45" s="74"/>
      <c r="P45" s="272"/>
    </row>
    <row r="46" spans="1:16" s="125" customFormat="1" ht="20.25">
      <c r="A46" s="271">
        <v>26</v>
      </c>
      <c r="B46" s="142" t="s">
        <v>581</v>
      </c>
      <c r="C46" s="143" t="s">
        <v>687</v>
      </c>
      <c r="D46" s="74" t="s">
        <v>556</v>
      </c>
      <c r="E46" s="144">
        <v>2</v>
      </c>
      <c r="F46" s="75"/>
      <c r="G46" s="74"/>
      <c r="H46" s="74"/>
      <c r="I46" s="74"/>
      <c r="J46" s="74"/>
      <c r="K46" s="74"/>
      <c r="L46" s="74"/>
      <c r="M46" s="74"/>
      <c r="N46" s="74"/>
      <c r="O46" s="74"/>
      <c r="P46" s="272"/>
    </row>
    <row r="47" spans="1:16" s="125" customFormat="1" ht="20.25">
      <c r="A47" s="271">
        <v>27</v>
      </c>
      <c r="B47" s="142" t="s">
        <v>581</v>
      </c>
      <c r="C47" s="143" t="s">
        <v>688</v>
      </c>
      <c r="D47" s="74" t="s">
        <v>556</v>
      </c>
      <c r="E47" s="144">
        <v>5</v>
      </c>
      <c r="F47" s="75"/>
      <c r="G47" s="74"/>
      <c r="H47" s="74"/>
      <c r="I47" s="74"/>
      <c r="J47" s="74"/>
      <c r="K47" s="74"/>
      <c r="L47" s="74"/>
      <c r="M47" s="74"/>
      <c r="N47" s="74"/>
      <c r="O47" s="74"/>
      <c r="P47" s="272"/>
    </row>
    <row r="48" spans="1:16" s="125" customFormat="1" ht="20.25">
      <c r="A48" s="271">
        <v>28</v>
      </c>
      <c r="B48" s="142" t="s">
        <v>581</v>
      </c>
      <c r="C48" s="143" t="s">
        <v>689</v>
      </c>
      <c r="D48" s="74" t="s">
        <v>556</v>
      </c>
      <c r="E48" s="144">
        <v>1</v>
      </c>
      <c r="F48" s="75"/>
      <c r="G48" s="74"/>
      <c r="H48" s="74"/>
      <c r="I48" s="74"/>
      <c r="J48" s="74"/>
      <c r="K48" s="74"/>
      <c r="L48" s="74"/>
      <c r="M48" s="74"/>
      <c r="N48" s="74"/>
      <c r="O48" s="74"/>
      <c r="P48" s="272"/>
    </row>
    <row r="49" spans="1:16" s="125" customFormat="1" ht="20.25">
      <c r="A49" s="271">
        <v>29</v>
      </c>
      <c r="B49" s="142" t="s">
        <v>581</v>
      </c>
      <c r="C49" s="143" t="s">
        <v>690</v>
      </c>
      <c r="D49" s="74" t="s">
        <v>556</v>
      </c>
      <c r="E49" s="144">
        <v>1</v>
      </c>
      <c r="F49" s="75"/>
      <c r="G49" s="74"/>
      <c r="H49" s="74"/>
      <c r="I49" s="74"/>
      <c r="J49" s="74"/>
      <c r="K49" s="74"/>
      <c r="L49" s="74"/>
      <c r="M49" s="74"/>
      <c r="N49" s="74"/>
      <c r="O49" s="74"/>
      <c r="P49" s="272"/>
    </row>
    <row r="50" spans="1:16" s="125" customFormat="1" ht="20.25">
      <c r="A50" s="271">
        <v>30</v>
      </c>
      <c r="B50" s="142" t="s">
        <v>581</v>
      </c>
      <c r="C50" s="143" t="s">
        <v>691</v>
      </c>
      <c r="D50" s="74" t="s">
        <v>556</v>
      </c>
      <c r="E50" s="144">
        <v>3</v>
      </c>
      <c r="F50" s="75"/>
      <c r="G50" s="74"/>
      <c r="H50" s="74"/>
      <c r="I50" s="74"/>
      <c r="J50" s="74"/>
      <c r="K50" s="74"/>
      <c r="L50" s="74"/>
      <c r="M50" s="74"/>
      <c r="N50" s="74"/>
      <c r="O50" s="74"/>
      <c r="P50" s="272"/>
    </row>
    <row r="51" spans="1:16" s="125" customFormat="1" ht="20.25">
      <c r="A51" s="271">
        <v>31</v>
      </c>
      <c r="B51" s="142" t="s">
        <v>581</v>
      </c>
      <c r="C51" s="143" t="s">
        <v>692</v>
      </c>
      <c r="D51" s="74" t="s">
        <v>556</v>
      </c>
      <c r="E51" s="144">
        <v>2</v>
      </c>
      <c r="F51" s="75"/>
      <c r="G51" s="74"/>
      <c r="H51" s="74"/>
      <c r="I51" s="74"/>
      <c r="J51" s="74"/>
      <c r="K51" s="74"/>
      <c r="L51" s="74"/>
      <c r="M51" s="74"/>
      <c r="N51" s="74"/>
      <c r="O51" s="74"/>
      <c r="P51" s="272"/>
    </row>
    <row r="52" spans="1:16" s="125" customFormat="1" ht="20.25">
      <c r="A52" s="271">
        <v>32</v>
      </c>
      <c r="B52" s="142" t="s">
        <v>581</v>
      </c>
      <c r="C52" s="143" t="s">
        <v>693</v>
      </c>
      <c r="D52" s="74" t="s">
        <v>556</v>
      </c>
      <c r="E52" s="144">
        <v>1</v>
      </c>
      <c r="F52" s="75"/>
      <c r="G52" s="74"/>
      <c r="H52" s="74"/>
      <c r="I52" s="74"/>
      <c r="J52" s="74"/>
      <c r="K52" s="74"/>
      <c r="L52" s="74"/>
      <c r="M52" s="74"/>
      <c r="N52" s="74"/>
      <c r="O52" s="74"/>
      <c r="P52" s="272"/>
    </row>
    <row r="53" spans="1:16" s="125" customFormat="1" ht="20.25">
      <c r="A53" s="271">
        <v>33</v>
      </c>
      <c r="B53" s="142" t="s">
        <v>581</v>
      </c>
      <c r="C53" s="143" t="s">
        <v>694</v>
      </c>
      <c r="D53" s="74" t="s">
        <v>556</v>
      </c>
      <c r="E53" s="144">
        <v>1</v>
      </c>
      <c r="F53" s="75"/>
      <c r="G53" s="74"/>
      <c r="H53" s="74"/>
      <c r="I53" s="74"/>
      <c r="J53" s="74"/>
      <c r="K53" s="74"/>
      <c r="L53" s="74"/>
      <c r="M53" s="74"/>
      <c r="N53" s="74"/>
      <c r="O53" s="74"/>
      <c r="P53" s="272"/>
    </row>
    <row r="54" spans="1:16" s="125" customFormat="1" ht="20.25">
      <c r="A54" s="271">
        <v>34</v>
      </c>
      <c r="B54" s="142" t="s">
        <v>581</v>
      </c>
      <c r="C54" s="143" t="s">
        <v>695</v>
      </c>
      <c r="D54" s="74" t="s">
        <v>556</v>
      </c>
      <c r="E54" s="144">
        <v>1</v>
      </c>
      <c r="F54" s="75"/>
      <c r="G54" s="74"/>
      <c r="H54" s="74"/>
      <c r="I54" s="74"/>
      <c r="J54" s="74"/>
      <c r="K54" s="74"/>
      <c r="L54" s="74"/>
      <c r="M54" s="74"/>
      <c r="N54" s="74"/>
      <c r="O54" s="74"/>
      <c r="P54" s="272"/>
    </row>
    <row r="55" spans="1:16" s="125" customFormat="1" ht="20.25">
      <c r="A55" s="271">
        <v>35</v>
      </c>
      <c r="B55" s="142" t="s">
        <v>581</v>
      </c>
      <c r="C55" s="143" t="s">
        <v>696</v>
      </c>
      <c r="D55" s="74" t="s">
        <v>556</v>
      </c>
      <c r="E55" s="144">
        <v>1</v>
      </c>
      <c r="F55" s="75"/>
      <c r="G55" s="74"/>
      <c r="H55" s="74"/>
      <c r="I55" s="74"/>
      <c r="J55" s="74"/>
      <c r="K55" s="74"/>
      <c r="L55" s="74"/>
      <c r="M55" s="74"/>
      <c r="N55" s="74"/>
      <c r="O55" s="74"/>
      <c r="P55" s="272"/>
    </row>
    <row r="56" spans="1:16" s="125" customFormat="1" ht="20.25">
      <c r="A56" s="271">
        <v>36</v>
      </c>
      <c r="B56" s="142" t="s">
        <v>581</v>
      </c>
      <c r="C56" s="143" t="s">
        <v>697</v>
      </c>
      <c r="D56" s="74" t="s">
        <v>556</v>
      </c>
      <c r="E56" s="144">
        <v>4</v>
      </c>
      <c r="F56" s="75"/>
      <c r="G56" s="74"/>
      <c r="H56" s="74"/>
      <c r="I56" s="74"/>
      <c r="J56" s="74"/>
      <c r="K56" s="74"/>
      <c r="L56" s="74"/>
      <c r="M56" s="74"/>
      <c r="N56" s="74"/>
      <c r="O56" s="74"/>
      <c r="P56" s="272"/>
    </row>
    <row r="57" spans="1:16" s="125" customFormat="1" ht="20.25">
      <c r="A57" s="271">
        <v>37</v>
      </c>
      <c r="B57" s="142" t="s">
        <v>581</v>
      </c>
      <c r="C57" s="143" t="s">
        <v>698</v>
      </c>
      <c r="D57" s="74" t="s">
        <v>556</v>
      </c>
      <c r="E57" s="144">
        <v>2</v>
      </c>
      <c r="F57" s="75"/>
      <c r="G57" s="74"/>
      <c r="H57" s="74"/>
      <c r="I57" s="74"/>
      <c r="J57" s="74"/>
      <c r="K57" s="74"/>
      <c r="L57" s="74"/>
      <c r="M57" s="74"/>
      <c r="N57" s="74"/>
      <c r="O57" s="74"/>
      <c r="P57" s="272"/>
    </row>
    <row r="58" spans="1:16" s="125" customFormat="1" ht="20.25">
      <c r="A58" s="271">
        <v>38</v>
      </c>
      <c r="B58" s="142" t="s">
        <v>581</v>
      </c>
      <c r="C58" s="143" t="s">
        <v>699</v>
      </c>
      <c r="D58" s="74" t="s">
        <v>556</v>
      </c>
      <c r="E58" s="144">
        <v>2</v>
      </c>
      <c r="F58" s="75"/>
      <c r="G58" s="74"/>
      <c r="H58" s="74"/>
      <c r="I58" s="74"/>
      <c r="J58" s="74"/>
      <c r="K58" s="74"/>
      <c r="L58" s="74"/>
      <c r="M58" s="74"/>
      <c r="N58" s="74"/>
      <c r="O58" s="74"/>
      <c r="P58" s="272"/>
    </row>
    <row r="59" spans="1:16" s="125" customFormat="1" ht="20.25">
      <c r="A59" s="271">
        <v>39</v>
      </c>
      <c r="B59" s="142" t="s">
        <v>581</v>
      </c>
      <c r="C59" s="143" t="s">
        <v>700</v>
      </c>
      <c r="D59" s="74" t="s">
        <v>556</v>
      </c>
      <c r="E59" s="144">
        <v>1</v>
      </c>
      <c r="F59" s="75"/>
      <c r="G59" s="74"/>
      <c r="H59" s="74"/>
      <c r="I59" s="74"/>
      <c r="J59" s="74"/>
      <c r="K59" s="74"/>
      <c r="L59" s="74"/>
      <c r="M59" s="74"/>
      <c r="N59" s="74"/>
      <c r="O59" s="74"/>
      <c r="P59" s="272"/>
    </row>
    <row r="60" spans="1:16" s="125" customFormat="1" ht="20.25">
      <c r="A60" s="271">
        <v>40</v>
      </c>
      <c r="B60" s="142" t="s">
        <v>581</v>
      </c>
      <c r="C60" s="143" t="s">
        <v>701</v>
      </c>
      <c r="D60" s="74" t="s">
        <v>556</v>
      </c>
      <c r="E60" s="144">
        <v>2</v>
      </c>
      <c r="F60" s="75"/>
      <c r="G60" s="74"/>
      <c r="H60" s="74"/>
      <c r="I60" s="74"/>
      <c r="J60" s="74"/>
      <c r="K60" s="74"/>
      <c r="L60" s="74"/>
      <c r="M60" s="74"/>
      <c r="N60" s="74"/>
      <c r="O60" s="74"/>
      <c r="P60" s="272"/>
    </row>
    <row r="61" spans="1:16" s="125" customFormat="1" ht="20.25">
      <c r="A61" s="271">
        <v>41</v>
      </c>
      <c r="B61" s="142" t="s">
        <v>581</v>
      </c>
      <c r="C61" s="143" t="s">
        <v>702</v>
      </c>
      <c r="D61" s="74" t="s">
        <v>556</v>
      </c>
      <c r="E61" s="144">
        <v>1</v>
      </c>
      <c r="F61" s="75"/>
      <c r="G61" s="74"/>
      <c r="H61" s="74"/>
      <c r="I61" s="74"/>
      <c r="J61" s="74"/>
      <c r="K61" s="74"/>
      <c r="L61" s="74"/>
      <c r="M61" s="74"/>
      <c r="N61" s="74"/>
      <c r="O61" s="74"/>
      <c r="P61" s="272"/>
    </row>
    <row r="62" spans="1:16" s="125" customFormat="1" ht="20.25">
      <c r="A62" s="271">
        <v>42</v>
      </c>
      <c r="B62" s="142" t="s">
        <v>581</v>
      </c>
      <c r="C62" s="143" t="s">
        <v>703</v>
      </c>
      <c r="D62" s="74" t="s">
        <v>556</v>
      </c>
      <c r="E62" s="144">
        <v>1</v>
      </c>
      <c r="F62" s="75"/>
      <c r="G62" s="74"/>
      <c r="H62" s="74"/>
      <c r="I62" s="74"/>
      <c r="J62" s="74"/>
      <c r="K62" s="74"/>
      <c r="L62" s="74"/>
      <c r="M62" s="74"/>
      <c r="N62" s="74"/>
      <c r="O62" s="74"/>
      <c r="P62" s="272"/>
    </row>
    <row r="63" spans="1:16" s="125" customFormat="1" ht="9.75">
      <c r="A63" s="271">
        <v>43</v>
      </c>
      <c r="B63" s="142" t="s">
        <v>581</v>
      </c>
      <c r="C63" s="143" t="s">
        <v>704</v>
      </c>
      <c r="D63" s="74" t="s">
        <v>556</v>
      </c>
      <c r="E63" s="144">
        <v>3</v>
      </c>
      <c r="F63" s="75"/>
      <c r="G63" s="74"/>
      <c r="H63" s="74"/>
      <c r="I63" s="74"/>
      <c r="J63" s="74"/>
      <c r="K63" s="74"/>
      <c r="L63" s="74"/>
      <c r="M63" s="74"/>
      <c r="N63" s="74"/>
      <c r="O63" s="74"/>
      <c r="P63" s="272"/>
    </row>
    <row r="64" spans="1:16" s="125" customFormat="1" ht="9.75">
      <c r="A64" s="271">
        <v>44</v>
      </c>
      <c r="B64" s="142" t="s">
        <v>581</v>
      </c>
      <c r="C64" s="143" t="s">
        <v>705</v>
      </c>
      <c r="D64" s="74" t="s">
        <v>556</v>
      </c>
      <c r="E64" s="144">
        <v>3</v>
      </c>
      <c r="F64" s="75"/>
      <c r="G64" s="74"/>
      <c r="H64" s="74"/>
      <c r="I64" s="74"/>
      <c r="J64" s="74"/>
      <c r="K64" s="74"/>
      <c r="L64" s="74"/>
      <c r="M64" s="74"/>
      <c r="N64" s="74"/>
      <c r="O64" s="74"/>
      <c r="P64" s="272"/>
    </row>
    <row r="65" spans="1:16" s="125" customFormat="1" ht="9.75">
      <c r="A65" s="271">
        <v>45</v>
      </c>
      <c r="B65" s="142" t="s">
        <v>581</v>
      </c>
      <c r="C65" s="143" t="s">
        <v>706</v>
      </c>
      <c r="D65" s="74" t="s">
        <v>556</v>
      </c>
      <c r="E65" s="144">
        <v>1</v>
      </c>
      <c r="F65" s="75"/>
      <c r="G65" s="74"/>
      <c r="H65" s="74"/>
      <c r="I65" s="74"/>
      <c r="J65" s="74"/>
      <c r="K65" s="74"/>
      <c r="L65" s="74"/>
      <c r="M65" s="74"/>
      <c r="N65" s="74"/>
      <c r="O65" s="74"/>
      <c r="P65" s="272"/>
    </row>
    <row r="66" spans="1:16" s="125" customFormat="1" ht="9.75">
      <c r="A66" s="271">
        <v>46</v>
      </c>
      <c r="B66" s="142" t="s">
        <v>581</v>
      </c>
      <c r="C66" s="143" t="s">
        <v>707</v>
      </c>
      <c r="D66" s="74" t="s">
        <v>556</v>
      </c>
      <c r="E66" s="144">
        <v>2</v>
      </c>
      <c r="F66" s="75"/>
      <c r="G66" s="74"/>
      <c r="H66" s="74"/>
      <c r="I66" s="74"/>
      <c r="J66" s="74"/>
      <c r="K66" s="74"/>
      <c r="L66" s="74"/>
      <c r="M66" s="74"/>
      <c r="N66" s="74"/>
      <c r="O66" s="74"/>
      <c r="P66" s="272"/>
    </row>
    <row r="67" spans="1:16" s="125" customFormat="1" ht="9.75">
      <c r="A67" s="271">
        <v>47</v>
      </c>
      <c r="B67" s="142" t="s">
        <v>581</v>
      </c>
      <c r="C67" s="143" t="s">
        <v>708</v>
      </c>
      <c r="D67" s="74" t="s">
        <v>556</v>
      </c>
      <c r="E67" s="144">
        <v>1</v>
      </c>
      <c r="F67" s="75"/>
      <c r="G67" s="74"/>
      <c r="H67" s="74"/>
      <c r="I67" s="74"/>
      <c r="J67" s="74"/>
      <c r="K67" s="74"/>
      <c r="L67" s="74"/>
      <c r="M67" s="74"/>
      <c r="N67" s="74"/>
      <c r="O67" s="74"/>
      <c r="P67" s="272"/>
    </row>
    <row r="68" spans="1:16" s="125" customFormat="1" ht="9.75">
      <c r="A68" s="271">
        <v>48</v>
      </c>
      <c r="B68" s="142" t="s">
        <v>581</v>
      </c>
      <c r="C68" s="143" t="s">
        <v>709</v>
      </c>
      <c r="D68" s="74" t="s">
        <v>556</v>
      </c>
      <c r="E68" s="144">
        <v>2</v>
      </c>
      <c r="F68" s="75"/>
      <c r="G68" s="74"/>
      <c r="H68" s="74"/>
      <c r="I68" s="74"/>
      <c r="J68" s="74"/>
      <c r="K68" s="74"/>
      <c r="L68" s="74"/>
      <c r="M68" s="74"/>
      <c r="N68" s="74"/>
      <c r="O68" s="74"/>
      <c r="P68" s="272"/>
    </row>
    <row r="69" spans="1:16" s="125" customFormat="1" ht="9.75">
      <c r="A69" s="271">
        <v>49</v>
      </c>
      <c r="B69" s="142" t="s">
        <v>581</v>
      </c>
      <c r="C69" s="143" t="s">
        <v>710</v>
      </c>
      <c r="D69" s="74" t="s">
        <v>556</v>
      </c>
      <c r="E69" s="144">
        <v>1</v>
      </c>
      <c r="F69" s="75"/>
      <c r="G69" s="74"/>
      <c r="H69" s="74"/>
      <c r="I69" s="74"/>
      <c r="J69" s="74"/>
      <c r="K69" s="74"/>
      <c r="L69" s="74"/>
      <c r="M69" s="74"/>
      <c r="N69" s="74"/>
      <c r="O69" s="74"/>
      <c r="P69" s="272"/>
    </row>
    <row r="70" spans="1:16" s="125" customFormat="1" ht="9.75">
      <c r="A70" s="271">
        <v>50</v>
      </c>
      <c r="B70" s="142" t="s">
        <v>581</v>
      </c>
      <c r="C70" s="143" t="s">
        <v>711</v>
      </c>
      <c r="D70" s="74" t="s">
        <v>556</v>
      </c>
      <c r="E70" s="144">
        <v>2</v>
      </c>
      <c r="F70" s="75"/>
      <c r="G70" s="74"/>
      <c r="H70" s="74"/>
      <c r="I70" s="74"/>
      <c r="J70" s="74"/>
      <c r="K70" s="74"/>
      <c r="L70" s="74"/>
      <c r="M70" s="74"/>
      <c r="N70" s="74"/>
      <c r="O70" s="74"/>
      <c r="P70" s="272"/>
    </row>
    <row r="71" spans="1:16" s="125" customFormat="1" ht="9.75">
      <c r="A71" s="271">
        <v>51</v>
      </c>
      <c r="B71" s="142" t="s">
        <v>581</v>
      </c>
      <c r="C71" s="143" t="s">
        <v>712</v>
      </c>
      <c r="D71" s="74" t="s">
        <v>556</v>
      </c>
      <c r="E71" s="144">
        <v>2</v>
      </c>
      <c r="F71" s="75"/>
      <c r="G71" s="74"/>
      <c r="H71" s="74"/>
      <c r="I71" s="74"/>
      <c r="J71" s="74"/>
      <c r="K71" s="74"/>
      <c r="L71" s="74"/>
      <c r="M71" s="74"/>
      <c r="N71" s="74"/>
      <c r="O71" s="74"/>
      <c r="P71" s="272"/>
    </row>
    <row r="72" spans="1:16" s="125" customFormat="1" ht="9.75">
      <c r="A72" s="271">
        <v>52</v>
      </c>
      <c r="B72" s="142" t="s">
        <v>581</v>
      </c>
      <c r="C72" s="143" t="s">
        <v>713</v>
      </c>
      <c r="D72" s="74" t="s">
        <v>556</v>
      </c>
      <c r="E72" s="144">
        <v>1</v>
      </c>
      <c r="F72" s="75"/>
      <c r="G72" s="74"/>
      <c r="H72" s="74"/>
      <c r="I72" s="74"/>
      <c r="J72" s="74"/>
      <c r="K72" s="74"/>
      <c r="L72" s="74"/>
      <c r="M72" s="74"/>
      <c r="N72" s="74"/>
      <c r="O72" s="74"/>
      <c r="P72" s="272"/>
    </row>
    <row r="73" spans="1:16" s="125" customFormat="1" ht="9.75">
      <c r="A73" s="271">
        <v>53</v>
      </c>
      <c r="B73" s="142" t="s">
        <v>581</v>
      </c>
      <c r="C73" s="143" t="s">
        <v>714</v>
      </c>
      <c r="D73" s="74" t="s">
        <v>556</v>
      </c>
      <c r="E73" s="144">
        <v>3</v>
      </c>
      <c r="F73" s="75"/>
      <c r="G73" s="74"/>
      <c r="H73" s="74"/>
      <c r="I73" s="74"/>
      <c r="J73" s="74"/>
      <c r="K73" s="74"/>
      <c r="L73" s="74"/>
      <c r="M73" s="74"/>
      <c r="N73" s="74"/>
      <c r="O73" s="74"/>
      <c r="P73" s="272"/>
    </row>
    <row r="74" spans="1:16" s="125" customFormat="1" ht="9.75">
      <c r="A74" s="271">
        <v>54</v>
      </c>
      <c r="B74" s="142" t="s">
        <v>581</v>
      </c>
      <c r="C74" s="143" t="s">
        <v>715</v>
      </c>
      <c r="D74" s="74" t="s">
        <v>556</v>
      </c>
      <c r="E74" s="144">
        <v>1</v>
      </c>
      <c r="F74" s="75"/>
      <c r="G74" s="74"/>
      <c r="H74" s="74"/>
      <c r="I74" s="74"/>
      <c r="J74" s="74"/>
      <c r="K74" s="74"/>
      <c r="L74" s="74"/>
      <c r="M74" s="74"/>
      <c r="N74" s="74"/>
      <c r="O74" s="74"/>
      <c r="P74" s="272"/>
    </row>
    <row r="75" spans="1:16" s="125" customFormat="1" ht="9.75">
      <c r="A75" s="271">
        <v>55</v>
      </c>
      <c r="B75" s="142" t="s">
        <v>581</v>
      </c>
      <c r="C75" s="143" t="s">
        <v>716</v>
      </c>
      <c r="D75" s="74" t="s">
        <v>556</v>
      </c>
      <c r="E75" s="144">
        <v>1</v>
      </c>
      <c r="F75" s="75"/>
      <c r="G75" s="74"/>
      <c r="H75" s="74"/>
      <c r="I75" s="74"/>
      <c r="J75" s="74"/>
      <c r="K75" s="74"/>
      <c r="L75" s="74"/>
      <c r="M75" s="74"/>
      <c r="N75" s="74"/>
      <c r="O75" s="74"/>
      <c r="P75" s="272"/>
    </row>
    <row r="76" spans="1:16" s="125" customFormat="1" ht="9.75">
      <c r="A76" s="271">
        <v>56</v>
      </c>
      <c r="B76" s="142" t="s">
        <v>581</v>
      </c>
      <c r="C76" s="143" t="s">
        <v>717</v>
      </c>
      <c r="D76" s="74" t="s">
        <v>556</v>
      </c>
      <c r="E76" s="144">
        <v>1</v>
      </c>
      <c r="F76" s="75"/>
      <c r="G76" s="74"/>
      <c r="H76" s="74"/>
      <c r="I76" s="74"/>
      <c r="J76" s="74"/>
      <c r="K76" s="74"/>
      <c r="L76" s="74"/>
      <c r="M76" s="74"/>
      <c r="N76" s="74"/>
      <c r="O76" s="74"/>
      <c r="P76" s="272"/>
    </row>
    <row r="77" spans="1:16" s="125" customFormat="1" ht="9.75">
      <c r="A77" s="271">
        <v>57</v>
      </c>
      <c r="B77" s="142" t="s">
        <v>581</v>
      </c>
      <c r="C77" s="143" t="s">
        <v>718</v>
      </c>
      <c r="D77" s="74" t="s">
        <v>556</v>
      </c>
      <c r="E77" s="144">
        <v>5</v>
      </c>
      <c r="F77" s="75"/>
      <c r="G77" s="74"/>
      <c r="H77" s="74"/>
      <c r="I77" s="74"/>
      <c r="J77" s="74"/>
      <c r="K77" s="74"/>
      <c r="L77" s="74"/>
      <c r="M77" s="74"/>
      <c r="N77" s="74"/>
      <c r="O77" s="74"/>
      <c r="P77" s="272"/>
    </row>
    <row r="78" spans="1:16" s="125" customFormat="1" ht="9.75">
      <c r="A78" s="271">
        <v>58</v>
      </c>
      <c r="B78" s="142" t="s">
        <v>581</v>
      </c>
      <c r="C78" s="143" t="s">
        <v>719</v>
      </c>
      <c r="D78" s="74" t="s">
        <v>556</v>
      </c>
      <c r="E78" s="144">
        <v>7</v>
      </c>
      <c r="F78" s="75"/>
      <c r="G78" s="74"/>
      <c r="H78" s="74"/>
      <c r="I78" s="74"/>
      <c r="J78" s="74"/>
      <c r="K78" s="74"/>
      <c r="L78" s="74"/>
      <c r="M78" s="74"/>
      <c r="N78" s="74"/>
      <c r="O78" s="74"/>
      <c r="P78" s="272"/>
    </row>
    <row r="79" spans="1:16" s="125" customFormat="1" ht="9.75">
      <c r="A79" s="271">
        <v>59</v>
      </c>
      <c r="B79" s="142" t="s">
        <v>581</v>
      </c>
      <c r="C79" s="143" t="s">
        <v>720</v>
      </c>
      <c r="D79" s="74" t="s">
        <v>556</v>
      </c>
      <c r="E79" s="144">
        <v>7</v>
      </c>
      <c r="F79" s="75"/>
      <c r="G79" s="74"/>
      <c r="H79" s="74"/>
      <c r="I79" s="74"/>
      <c r="J79" s="74"/>
      <c r="K79" s="74"/>
      <c r="L79" s="74"/>
      <c r="M79" s="74"/>
      <c r="N79" s="74"/>
      <c r="O79" s="74"/>
      <c r="P79" s="272"/>
    </row>
    <row r="80" spans="1:16" s="125" customFormat="1" ht="9.75">
      <c r="A80" s="271">
        <v>60</v>
      </c>
      <c r="B80" s="142" t="s">
        <v>581</v>
      </c>
      <c r="C80" s="143" t="s">
        <v>721</v>
      </c>
      <c r="D80" s="74" t="s">
        <v>556</v>
      </c>
      <c r="E80" s="144">
        <v>8</v>
      </c>
      <c r="F80" s="75"/>
      <c r="G80" s="74"/>
      <c r="H80" s="74"/>
      <c r="I80" s="74"/>
      <c r="J80" s="74"/>
      <c r="K80" s="74"/>
      <c r="L80" s="74"/>
      <c r="M80" s="74"/>
      <c r="N80" s="74"/>
      <c r="O80" s="74"/>
      <c r="P80" s="272"/>
    </row>
    <row r="81" spans="1:16" s="125" customFormat="1" ht="9.75">
      <c r="A81" s="271">
        <v>61</v>
      </c>
      <c r="B81" s="142" t="s">
        <v>581</v>
      </c>
      <c r="C81" s="143" t="s">
        <v>722</v>
      </c>
      <c r="D81" s="74" t="s">
        <v>556</v>
      </c>
      <c r="E81" s="144">
        <v>7</v>
      </c>
      <c r="F81" s="75"/>
      <c r="G81" s="74"/>
      <c r="H81" s="74"/>
      <c r="I81" s="74"/>
      <c r="J81" s="74"/>
      <c r="K81" s="74"/>
      <c r="L81" s="74"/>
      <c r="M81" s="74"/>
      <c r="N81" s="74"/>
      <c r="O81" s="74"/>
      <c r="P81" s="272"/>
    </row>
    <row r="82" spans="1:16" s="125" customFormat="1" ht="9.75">
      <c r="A82" s="271">
        <v>62</v>
      </c>
      <c r="B82" s="142" t="s">
        <v>581</v>
      </c>
      <c r="C82" s="143" t="s">
        <v>723</v>
      </c>
      <c r="D82" s="74" t="s">
        <v>556</v>
      </c>
      <c r="E82" s="144">
        <v>1</v>
      </c>
      <c r="F82" s="75"/>
      <c r="G82" s="74"/>
      <c r="H82" s="74"/>
      <c r="I82" s="74"/>
      <c r="J82" s="74"/>
      <c r="K82" s="74"/>
      <c r="L82" s="74"/>
      <c r="M82" s="74"/>
      <c r="N82" s="74"/>
      <c r="O82" s="74"/>
      <c r="P82" s="272"/>
    </row>
    <row r="83" spans="1:16" s="125" customFormat="1" ht="9.75">
      <c r="A83" s="271">
        <v>63</v>
      </c>
      <c r="B83" s="142" t="s">
        <v>581</v>
      </c>
      <c r="C83" s="143" t="s">
        <v>724</v>
      </c>
      <c r="D83" s="74" t="s">
        <v>556</v>
      </c>
      <c r="E83" s="144">
        <v>3</v>
      </c>
      <c r="F83" s="75"/>
      <c r="G83" s="74"/>
      <c r="H83" s="74"/>
      <c r="I83" s="74"/>
      <c r="J83" s="74"/>
      <c r="K83" s="74"/>
      <c r="L83" s="74"/>
      <c r="M83" s="74"/>
      <c r="N83" s="74"/>
      <c r="O83" s="74"/>
      <c r="P83" s="272"/>
    </row>
    <row r="84" spans="1:16" s="125" customFormat="1" ht="9.75">
      <c r="A84" s="271">
        <v>64</v>
      </c>
      <c r="B84" s="142" t="s">
        <v>581</v>
      </c>
      <c r="C84" s="143" t="s">
        <v>725</v>
      </c>
      <c r="D84" s="74" t="s">
        <v>556</v>
      </c>
      <c r="E84" s="144">
        <v>2</v>
      </c>
      <c r="F84" s="75"/>
      <c r="G84" s="74"/>
      <c r="H84" s="74"/>
      <c r="I84" s="74"/>
      <c r="J84" s="74"/>
      <c r="K84" s="74"/>
      <c r="L84" s="74"/>
      <c r="M84" s="74"/>
      <c r="N84" s="74"/>
      <c r="O84" s="74"/>
      <c r="P84" s="272"/>
    </row>
    <row r="85" spans="1:16" s="125" customFormat="1" ht="9.75">
      <c r="A85" s="271">
        <v>65</v>
      </c>
      <c r="B85" s="142" t="s">
        <v>581</v>
      </c>
      <c r="C85" s="143" t="s">
        <v>726</v>
      </c>
      <c r="D85" s="74" t="s">
        <v>556</v>
      </c>
      <c r="E85" s="144">
        <v>6</v>
      </c>
      <c r="F85" s="75"/>
      <c r="G85" s="74"/>
      <c r="H85" s="74"/>
      <c r="I85" s="74"/>
      <c r="J85" s="74"/>
      <c r="K85" s="74"/>
      <c r="L85" s="74"/>
      <c r="M85" s="74"/>
      <c r="N85" s="74"/>
      <c r="O85" s="74"/>
      <c r="P85" s="272"/>
    </row>
    <row r="86" spans="1:16" s="125" customFormat="1" ht="9.75">
      <c r="A86" s="271">
        <v>66</v>
      </c>
      <c r="B86" s="142" t="s">
        <v>581</v>
      </c>
      <c r="C86" s="143" t="s">
        <v>727</v>
      </c>
      <c r="D86" s="74" t="s">
        <v>556</v>
      </c>
      <c r="E86" s="144">
        <v>7</v>
      </c>
      <c r="F86" s="75"/>
      <c r="G86" s="74"/>
      <c r="H86" s="74"/>
      <c r="I86" s="74"/>
      <c r="J86" s="74"/>
      <c r="K86" s="74"/>
      <c r="L86" s="74"/>
      <c r="M86" s="74"/>
      <c r="N86" s="74"/>
      <c r="O86" s="74"/>
      <c r="P86" s="272"/>
    </row>
    <row r="87" spans="1:16" s="125" customFormat="1" ht="9.75">
      <c r="A87" s="271">
        <v>67</v>
      </c>
      <c r="B87" s="142" t="s">
        <v>581</v>
      </c>
      <c r="C87" s="143" t="s">
        <v>728</v>
      </c>
      <c r="D87" s="74" t="s">
        <v>556</v>
      </c>
      <c r="E87" s="144">
        <v>7</v>
      </c>
      <c r="F87" s="75"/>
      <c r="G87" s="74"/>
      <c r="H87" s="74"/>
      <c r="I87" s="74"/>
      <c r="J87" s="74"/>
      <c r="K87" s="74"/>
      <c r="L87" s="74"/>
      <c r="M87" s="74"/>
      <c r="N87" s="74"/>
      <c r="O87" s="74"/>
      <c r="P87" s="272"/>
    </row>
    <row r="88" spans="1:16" s="125" customFormat="1" ht="9.75">
      <c r="A88" s="271">
        <v>68</v>
      </c>
      <c r="B88" s="142" t="s">
        <v>581</v>
      </c>
      <c r="C88" s="143" t="s">
        <v>729</v>
      </c>
      <c r="D88" s="74" t="s">
        <v>556</v>
      </c>
      <c r="E88" s="144">
        <v>2</v>
      </c>
      <c r="F88" s="75"/>
      <c r="G88" s="74"/>
      <c r="H88" s="74"/>
      <c r="I88" s="74"/>
      <c r="J88" s="74"/>
      <c r="K88" s="74"/>
      <c r="L88" s="74"/>
      <c r="M88" s="74"/>
      <c r="N88" s="74"/>
      <c r="O88" s="74"/>
      <c r="P88" s="272"/>
    </row>
    <row r="89" spans="1:16" s="125" customFormat="1" ht="22.5" customHeight="1">
      <c r="A89" s="271">
        <v>69</v>
      </c>
      <c r="B89" s="142" t="s">
        <v>581</v>
      </c>
      <c r="C89" s="232" t="s">
        <v>118</v>
      </c>
      <c r="D89" s="233" t="s">
        <v>490</v>
      </c>
      <c r="E89" s="144">
        <v>2</v>
      </c>
      <c r="F89" s="75"/>
      <c r="G89" s="74"/>
      <c r="H89" s="74"/>
      <c r="I89" s="74"/>
      <c r="J89" s="74"/>
      <c r="K89" s="74"/>
      <c r="L89" s="74"/>
      <c r="M89" s="74"/>
      <c r="N89" s="74"/>
      <c r="O89" s="74"/>
      <c r="P89" s="272"/>
    </row>
    <row r="90" spans="1:16" s="125" customFormat="1" ht="12" customHeight="1">
      <c r="A90" s="271">
        <v>70</v>
      </c>
      <c r="B90" s="142" t="s">
        <v>581</v>
      </c>
      <c r="C90" s="232" t="s">
        <v>119</v>
      </c>
      <c r="D90" s="233" t="s">
        <v>490</v>
      </c>
      <c r="E90" s="144">
        <v>2</v>
      </c>
      <c r="F90" s="75"/>
      <c r="G90" s="74"/>
      <c r="H90" s="74"/>
      <c r="I90" s="74"/>
      <c r="J90" s="74"/>
      <c r="K90" s="74"/>
      <c r="L90" s="74"/>
      <c r="M90" s="74"/>
      <c r="N90" s="74"/>
      <c r="O90" s="74"/>
      <c r="P90" s="272"/>
    </row>
    <row r="91" spans="1:16" s="125" customFormat="1" ht="12" customHeight="1">
      <c r="A91" s="271">
        <v>71</v>
      </c>
      <c r="B91" s="142" t="s">
        <v>581</v>
      </c>
      <c r="C91" s="232" t="s">
        <v>120</v>
      </c>
      <c r="D91" s="233" t="s">
        <v>490</v>
      </c>
      <c r="E91" s="144">
        <v>2</v>
      </c>
      <c r="F91" s="75"/>
      <c r="G91" s="74"/>
      <c r="H91" s="74"/>
      <c r="I91" s="74"/>
      <c r="J91" s="74"/>
      <c r="K91" s="74"/>
      <c r="L91" s="74"/>
      <c r="M91" s="74"/>
      <c r="N91" s="74"/>
      <c r="O91" s="74"/>
      <c r="P91" s="272"/>
    </row>
    <row r="92" spans="1:16" s="125" customFormat="1" ht="12" customHeight="1">
      <c r="A92" s="271">
        <v>72</v>
      </c>
      <c r="B92" s="142" t="s">
        <v>581</v>
      </c>
      <c r="C92" s="232" t="s">
        <v>121</v>
      </c>
      <c r="D92" s="233" t="s">
        <v>490</v>
      </c>
      <c r="E92" s="144">
        <v>1</v>
      </c>
      <c r="F92" s="75"/>
      <c r="G92" s="74"/>
      <c r="H92" s="74"/>
      <c r="I92" s="74"/>
      <c r="J92" s="74"/>
      <c r="K92" s="74"/>
      <c r="L92" s="74"/>
      <c r="M92" s="74"/>
      <c r="N92" s="74"/>
      <c r="O92" s="74"/>
      <c r="P92" s="272"/>
    </row>
    <row r="93" spans="1:16" s="125" customFormat="1" ht="12" customHeight="1">
      <c r="A93" s="271">
        <v>73</v>
      </c>
      <c r="B93" s="142" t="s">
        <v>581</v>
      </c>
      <c r="C93" s="232" t="s">
        <v>122</v>
      </c>
      <c r="D93" s="233" t="s">
        <v>490</v>
      </c>
      <c r="E93" s="144">
        <v>3</v>
      </c>
      <c r="F93" s="75"/>
      <c r="G93" s="74"/>
      <c r="H93" s="74"/>
      <c r="I93" s="74"/>
      <c r="J93" s="74"/>
      <c r="K93" s="74"/>
      <c r="L93" s="74"/>
      <c r="M93" s="74"/>
      <c r="N93" s="74"/>
      <c r="O93" s="74"/>
      <c r="P93" s="272"/>
    </row>
    <row r="94" spans="1:16" s="125" customFormat="1" ht="12" customHeight="1">
      <c r="A94" s="271">
        <v>74</v>
      </c>
      <c r="B94" s="142" t="s">
        <v>581</v>
      </c>
      <c r="C94" s="232" t="s">
        <v>123</v>
      </c>
      <c r="D94" s="233" t="s">
        <v>490</v>
      </c>
      <c r="E94" s="144">
        <v>8</v>
      </c>
      <c r="F94" s="75"/>
      <c r="G94" s="74"/>
      <c r="H94" s="74"/>
      <c r="I94" s="74"/>
      <c r="J94" s="74"/>
      <c r="K94" s="74"/>
      <c r="L94" s="74"/>
      <c r="M94" s="74"/>
      <c r="N94" s="74"/>
      <c r="O94" s="74"/>
      <c r="P94" s="272"/>
    </row>
    <row r="95" spans="1:16" ht="12.75" customHeight="1">
      <c r="A95" s="343"/>
      <c r="B95" s="344"/>
      <c r="C95" s="344"/>
      <c r="D95" s="344"/>
      <c r="E95" s="344"/>
      <c r="F95" s="568" t="s">
        <v>730</v>
      </c>
      <c r="G95" s="569"/>
      <c r="H95" s="569"/>
      <c r="I95" s="569"/>
      <c r="J95" s="569"/>
      <c r="K95" s="570"/>
      <c r="L95" s="344"/>
      <c r="M95" s="344"/>
      <c r="N95" s="344"/>
      <c r="O95" s="344"/>
      <c r="P95" s="345"/>
    </row>
    <row r="96" spans="1:16" s="125" customFormat="1" ht="9.75">
      <c r="A96" s="342">
        <v>1</v>
      </c>
      <c r="B96" s="145"/>
      <c r="C96" s="350" t="s">
        <v>731</v>
      </c>
      <c r="D96" s="74" t="s">
        <v>554</v>
      </c>
      <c r="E96" s="144">
        <v>1</v>
      </c>
      <c r="F96" s="75"/>
      <c r="G96" s="74"/>
      <c r="H96" s="74"/>
      <c r="I96" s="74"/>
      <c r="J96" s="74"/>
      <c r="K96" s="74"/>
      <c r="L96" s="74"/>
      <c r="M96" s="74"/>
      <c r="N96" s="74"/>
      <c r="O96" s="74"/>
      <c r="P96" s="272"/>
    </row>
    <row r="97" spans="1:16" s="125" customFormat="1" ht="9.75">
      <c r="A97" s="342">
        <v>2</v>
      </c>
      <c r="B97" s="145"/>
      <c r="C97" s="350" t="s">
        <v>732</v>
      </c>
      <c r="D97" s="74" t="s">
        <v>554</v>
      </c>
      <c r="E97" s="144">
        <v>1</v>
      </c>
      <c r="F97" s="75"/>
      <c r="G97" s="74"/>
      <c r="H97" s="74"/>
      <c r="I97" s="74"/>
      <c r="J97" s="74"/>
      <c r="K97" s="74"/>
      <c r="L97" s="74"/>
      <c r="M97" s="74"/>
      <c r="N97" s="74"/>
      <c r="O97" s="74"/>
      <c r="P97" s="272"/>
    </row>
    <row r="98" spans="1:16" s="125" customFormat="1" ht="9.75">
      <c r="A98" s="342">
        <v>3</v>
      </c>
      <c r="B98" s="145"/>
      <c r="C98" s="350" t="s">
        <v>733</v>
      </c>
      <c r="D98" s="144" t="s">
        <v>422</v>
      </c>
      <c r="E98" s="144">
        <v>1</v>
      </c>
      <c r="F98" s="75"/>
      <c r="G98" s="74"/>
      <c r="H98" s="74"/>
      <c r="I98" s="74"/>
      <c r="J98" s="74"/>
      <c r="K98" s="74"/>
      <c r="L98" s="74"/>
      <c r="M98" s="74"/>
      <c r="N98" s="74"/>
      <c r="O98" s="74"/>
      <c r="P98" s="272"/>
    </row>
    <row r="99" spans="1:16" s="125" customFormat="1" ht="24.75" customHeight="1">
      <c r="A99" s="342">
        <v>4</v>
      </c>
      <c r="B99" s="142" t="s">
        <v>157</v>
      </c>
      <c r="C99" s="143" t="s">
        <v>734</v>
      </c>
      <c r="D99" s="74" t="s">
        <v>559</v>
      </c>
      <c r="E99" s="144">
        <v>30.8</v>
      </c>
      <c r="F99" s="75"/>
      <c r="G99" s="74"/>
      <c r="H99" s="74"/>
      <c r="I99" s="74"/>
      <c r="J99" s="74"/>
      <c r="K99" s="74"/>
      <c r="L99" s="74"/>
      <c r="M99" s="74"/>
      <c r="N99" s="74"/>
      <c r="O99" s="74"/>
      <c r="P99" s="272"/>
    </row>
    <row r="100" spans="1:16" s="125" customFormat="1" ht="20.25">
      <c r="A100" s="342">
        <v>5</v>
      </c>
      <c r="B100" s="145"/>
      <c r="C100" s="350" t="s">
        <v>420</v>
      </c>
      <c r="D100" s="74" t="s">
        <v>554</v>
      </c>
      <c r="E100" s="144">
        <v>1</v>
      </c>
      <c r="F100" s="75"/>
      <c r="G100" s="74"/>
      <c r="H100" s="74"/>
      <c r="I100" s="74"/>
      <c r="J100" s="74"/>
      <c r="K100" s="74"/>
      <c r="L100" s="74"/>
      <c r="M100" s="74"/>
      <c r="N100" s="74"/>
      <c r="O100" s="74"/>
      <c r="P100" s="272"/>
    </row>
    <row r="101" spans="1:16" s="125" customFormat="1" ht="24" customHeight="1" thickBot="1">
      <c r="A101" s="353">
        <v>6</v>
      </c>
      <c r="B101" s="354"/>
      <c r="C101" s="355" t="s">
        <v>421</v>
      </c>
      <c r="D101" s="279" t="s">
        <v>554</v>
      </c>
      <c r="E101" s="356">
        <v>1</v>
      </c>
      <c r="F101" s="281"/>
      <c r="G101" s="279"/>
      <c r="H101" s="279"/>
      <c r="I101" s="279"/>
      <c r="J101" s="279"/>
      <c r="K101" s="279"/>
      <c r="L101" s="279"/>
      <c r="M101" s="279"/>
      <c r="N101" s="279"/>
      <c r="O101" s="279"/>
      <c r="P101" s="282"/>
    </row>
    <row r="102" spans="1:16" ht="13.5" thickTop="1">
      <c r="A102" s="571" t="s">
        <v>778</v>
      </c>
      <c r="B102" s="572"/>
      <c r="C102" s="572"/>
      <c r="D102" s="573"/>
      <c r="E102" s="573"/>
      <c r="F102" s="572"/>
      <c r="G102" s="572"/>
      <c r="H102" s="572"/>
      <c r="I102" s="572"/>
      <c r="J102" s="572"/>
      <c r="K102" s="572"/>
      <c r="L102" s="351">
        <f>SUM(L19:L101)</f>
        <v>0</v>
      </c>
      <c r="M102" s="351">
        <f>SUM(M19:M101)</f>
        <v>0</v>
      </c>
      <c r="N102" s="351">
        <f>SUM(N19:N101)</f>
        <v>0</v>
      </c>
      <c r="O102" s="351">
        <f>SUM(O19:O101)</f>
        <v>0</v>
      </c>
      <c r="P102" s="352">
        <f>SUM(P19:P101)</f>
        <v>0</v>
      </c>
    </row>
    <row r="103" spans="1:16" ht="12.75">
      <c r="A103" s="500" t="s">
        <v>521</v>
      </c>
      <c r="B103" s="501"/>
      <c r="C103" s="501"/>
      <c r="D103" s="502"/>
      <c r="E103" s="502"/>
      <c r="F103" s="501"/>
      <c r="G103" s="501"/>
      <c r="H103" s="501"/>
      <c r="I103" s="501"/>
      <c r="J103" s="501"/>
      <c r="K103" s="501"/>
      <c r="L103" s="134"/>
      <c r="M103" s="126">
        <v>0</v>
      </c>
      <c r="N103" s="126">
        <f>ROUND(N102*L103,5)</f>
        <v>0</v>
      </c>
      <c r="O103" s="126">
        <v>0</v>
      </c>
      <c r="P103" s="273">
        <f>SUM(M103:O103)</f>
        <v>0</v>
      </c>
    </row>
    <row r="104" spans="1:16" ht="12.75">
      <c r="A104" s="577" t="s">
        <v>785</v>
      </c>
      <c r="B104" s="578"/>
      <c r="C104" s="578"/>
      <c r="D104" s="579"/>
      <c r="E104" s="579"/>
      <c r="F104" s="578"/>
      <c r="G104" s="578"/>
      <c r="H104" s="578"/>
      <c r="I104" s="578"/>
      <c r="J104" s="578"/>
      <c r="K104" s="578"/>
      <c r="L104" s="578"/>
      <c r="M104" s="274">
        <f>SUM(M102:M103)</f>
        <v>0</v>
      </c>
      <c r="N104" s="274">
        <f>SUM(N102:N103)</f>
        <v>0</v>
      </c>
      <c r="O104" s="274">
        <f>SUM(O102:O103)</f>
        <v>0</v>
      </c>
      <c r="P104" s="275">
        <f>SUM(P102:P103)</f>
        <v>0</v>
      </c>
    </row>
    <row r="105" spans="1:13" s="238" customFormat="1" ht="22.5" customHeight="1">
      <c r="A105" s="462" t="s">
        <v>527</v>
      </c>
      <c r="B105" s="455"/>
      <c r="C105" s="460"/>
      <c r="D105" s="460"/>
      <c r="E105" s="460"/>
      <c r="F105" s="460"/>
      <c r="G105" s="455"/>
      <c r="H105" s="455"/>
      <c r="I105" s="455"/>
      <c r="J105" s="455"/>
      <c r="K105" s="455"/>
      <c r="L105" s="461"/>
      <c r="M105" s="461"/>
    </row>
    <row r="106" spans="1:13" s="238" customFormat="1" ht="12">
      <c r="A106" s="462"/>
      <c r="B106" s="455"/>
      <c r="C106" s="463" t="s">
        <v>744</v>
      </c>
      <c r="D106" s="463"/>
      <c r="E106" s="463"/>
      <c r="F106" s="463"/>
      <c r="G106" s="455"/>
      <c r="H106" s="455"/>
      <c r="I106" s="455"/>
      <c r="J106" s="455"/>
      <c r="K106" s="455"/>
      <c r="L106" s="455"/>
      <c r="M106" s="455"/>
    </row>
    <row r="107" spans="1:13" s="238" customFormat="1" ht="12">
      <c r="A107" s="242"/>
      <c r="B107" s="242"/>
      <c r="C107" s="242"/>
      <c r="D107" s="242"/>
      <c r="E107" s="242"/>
      <c r="F107" s="242"/>
      <c r="G107" s="242"/>
      <c r="H107" s="242"/>
      <c r="I107" s="242"/>
      <c r="J107" s="242"/>
      <c r="K107" s="242"/>
      <c r="L107" s="242"/>
      <c r="M107" s="242"/>
    </row>
    <row r="108" spans="1:13" s="238" customFormat="1" ht="12">
      <c r="A108" s="455"/>
      <c r="B108" s="455"/>
      <c r="C108" s="242"/>
      <c r="D108" s="242"/>
      <c r="E108" s="455"/>
      <c r="F108" s="455"/>
      <c r="G108" s="455"/>
      <c r="H108" s="455"/>
      <c r="I108" s="455"/>
      <c r="J108" s="455"/>
      <c r="K108" s="455"/>
      <c r="L108" s="455"/>
      <c r="M108" s="455"/>
    </row>
    <row r="109" spans="1:13" s="238" customFormat="1" ht="12">
      <c r="A109" s="462" t="s">
        <v>533</v>
      </c>
      <c r="B109" s="455"/>
      <c r="C109" s="460"/>
      <c r="D109" s="460"/>
      <c r="E109" s="460"/>
      <c r="F109" s="460"/>
      <c r="G109" s="455"/>
      <c r="H109" s="455"/>
      <c r="I109" s="455"/>
      <c r="J109" s="455"/>
      <c r="K109" s="455"/>
      <c r="L109" s="461"/>
      <c r="M109" s="461"/>
    </row>
    <row r="110" spans="1:13" s="238" customFormat="1" ht="12">
      <c r="A110" s="462"/>
      <c r="B110" s="455"/>
      <c r="C110" s="463" t="s">
        <v>744</v>
      </c>
      <c r="D110" s="463"/>
      <c r="E110" s="463"/>
      <c r="F110" s="463"/>
      <c r="G110" s="455"/>
      <c r="H110" s="455"/>
      <c r="I110" s="455"/>
      <c r="J110" s="455"/>
      <c r="K110" s="455"/>
      <c r="L110" s="455"/>
      <c r="M110" s="455"/>
    </row>
    <row r="111" spans="1:16" ht="12.75">
      <c r="A111" s="135"/>
      <c r="B111" s="136"/>
      <c r="C111" s="137"/>
      <c r="D111" s="580"/>
      <c r="E111" s="580"/>
      <c r="F111" s="580"/>
      <c r="G111" s="580"/>
      <c r="H111" s="580"/>
      <c r="I111" s="580"/>
      <c r="J111" s="580"/>
      <c r="K111" s="580"/>
      <c r="L111" s="580"/>
      <c r="M111" s="136"/>
      <c r="N111" s="580"/>
      <c r="O111" s="580"/>
      <c r="P111" s="580"/>
    </row>
    <row r="191" ht="12.75">
      <c r="B191" s="139" t="s">
        <v>399</v>
      </c>
    </row>
  </sheetData>
  <sheetProtection/>
  <mergeCells count="63">
    <mergeCell ref="D111:F111"/>
    <mergeCell ref="G111:L111"/>
    <mergeCell ref="N111:P111"/>
    <mergeCell ref="E15:E16"/>
    <mergeCell ref="F15:K15"/>
    <mergeCell ref="A102:K102"/>
    <mergeCell ref="A18:P18"/>
    <mergeCell ref="A103:K103"/>
    <mergeCell ref="A104:L104"/>
    <mergeCell ref="A109:B109"/>
    <mergeCell ref="C109:F109"/>
    <mergeCell ref="G109:I109"/>
    <mergeCell ref="J109:K109"/>
    <mergeCell ref="L109:M109"/>
    <mergeCell ref="A110:B110"/>
    <mergeCell ref="C110:F110"/>
    <mergeCell ref="G110:K110"/>
    <mergeCell ref="L110:M110"/>
    <mergeCell ref="C7:O7"/>
    <mergeCell ref="A8:B8"/>
    <mergeCell ref="C8:O8"/>
    <mergeCell ref="A9:B9"/>
    <mergeCell ref="C9:O9"/>
    <mergeCell ref="C2:O2"/>
    <mergeCell ref="C3:O3"/>
    <mergeCell ref="A6:B6"/>
    <mergeCell ref="C6:O6"/>
    <mergeCell ref="G12:H12"/>
    <mergeCell ref="I12:J12"/>
    <mergeCell ref="L12:M12"/>
    <mergeCell ref="N12:O12"/>
    <mergeCell ref="A108:B108"/>
    <mergeCell ref="E108:M108"/>
    <mergeCell ref="A17:P17"/>
    <mergeCell ref="L15:P15"/>
    <mergeCell ref="A15:A16"/>
    <mergeCell ref="B15:B16"/>
    <mergeCell ref="A13:E13"/>
    <mergeCell ref="H13:I13"/>
    <mergeCell ref="M13:N13"/>
    <mergeCell ref="L105:M105"/>
    <mergeCell ref="A106:B106"/>
    <mergeCell ref="C106:F106"/>
    <mergeCell ref="G106:K106"/>
    <mergeCell ref="L106:M106"/>
    <mergeCell ref="C15:C16"/>
    <mergeCell ref="D15:D16"/>
    <mergeCell ref="C1:O1"/>
    <mergeCell ref="A4:I4"/>
    <mergeCell ref="A5:B5"/>
    <mergeCell ref="C5:O5"/>
    <mergeCell ref="A11:F11"/>
    <mergeCell ref="G11:H11"/>
    <mergeCell ref="I11:J11"/>
    <mergeCell ref="L11:M11"/>
    <mergeCell ref="N11:O11"/>
    <mergeCell ref="A7:B7"/>
    <mergeCell ref="F95:K95"/>
    <mergeCell ref="E20:K20"/>
    <mergeCell ref="A105:B105"/>
    <mergeCell ref="C105:F105"/>
    <mergeCell ref="G105:I105"/>
    <mergeCell ref="J105:K105"/>
  </mergeCells>
  <printOptions horizontalCentered="1"/>
  <pageMargins left="0" right="0" top="0.5118110236220472" bottom="0.3937007874015748" header="0.31496062992125984" footer="0.31496062992125984"/>
  <pageSetup horizontalDpi="600" verticalDpi="600" orientation="landscape" paperSize="9" scale="74" r:id="rId1"/>
  <rowBreaks count="1" manualBreakCount="1">
    <brk id="58" max="15" man="1"/>
  </rowBreaks>
</worksheet>
</file>

<file path=xl/worksheets/sheet9.xml><?xml version="1.0" encoding="utf-8"?>
<worksheet xmlns="http://schemas.openxmlformats.org/spreadsheetml/2006/main" xmlns:r="http://schemas.openxmlformats.org/officeDocument/2006/relationships">
  <sheetPr>
    <tabColor indexed="27"/>
  </sheetPr>
  <dimension ref="A1:P262"/>
  <sheetViews>
    <sheetView view="pageBreakPreview" zoomScale="106" zoomScaleSheetLayoutView="106" zoomScalePageLayoutView="0" workbookViewId="0" topLeftCell="A1">
      <selection activeCell="A176" sqref="A176:IV182"/>
    </sheetView>
  </sheetViews>
  <sheetFormatPr defaultColWidth="9.28125" defaultRowHeight="12.75"/>
  <cols>
    <col min="1" max="1" width="3.421875" style="47" customWidth="1"/>
    <col min="2" max="2" width="7.7109375" style="46" customWidth="1"/>
    <col min="3" max="3" width="39.140625" style="45" customWidth="1"/>
    <col min="4" max="4" width="6.14062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64" t="s">
        <v>788</v>
      </c>
      <c r="D1" s="464"/>
      <c r="E1" s="464"/>
      <c r="F1" s="464"/>
      <c r="G1" s="464"/>
      <c r="H1" s="464"/>
      <c r="I1" s="464"/>
      <c r="J1" s="464"/>
      <c r="K1" s="464"/>
      <c r="L1" s="464"/>
      <c r="M1" s="464"/>
      <c r="N1" s="464"/>
      <c r="O1" s="464"/>
    </row>
    <row r="2" spans="1:15" s="238" customFormat="1" ht="17.25">
      <c r="A2" s="239"/>
      <c r="B2" s="239"/>
      <c r="C2" s="491" t="s">
        <v>786</v>
      </c>
      <c r="D2" s="491"/>
      <c r="E2" s="491"/>
      <c r="F2" s="491"/>
      <c r="G2" s="491"/>
      <c r="H2" s="491"/>
      <c r="I2" s="491"/>
      <c r="J2" s="491"/>
      <c r="K2" s="491"/>
      <c r="L2" s="491"/>
      <c r="M2" s="491"/>
      <c r="N2" s="491"/>
      <c r="O2" s="491"/>
    </row>
    <row r="3" spans="1:15" s="238" customFormat="1" ht="12.75">
      <c r="A3" s="269"/>
      <c r="B3" s="269"/>
      <c r="C3" s="466" t="s">
        <v>161</v>
      </c>
      <c r="D3" s="466"/>
      <c r="E3" s="466"/>
      <c r="F3" s="466"/>
      <c r="G3" s="466"/>
      <c r="H3" s="466"/>
      <c r="I3" s="466"/>
      <c r="J3" s="466"/>
      <c r="K3" s="466"/>
      <c r="L3" s="466"/>
      <c r="M3" s="466"/>
      <c r="N3" s="466"/>
      <c r="O3" s="466"/>
    </row>
    <row r="4" spans="1:13" s="238" customFormat="1" ht="7.5" customHeight="1">
      <c r="A4" s="471"/>
      <c r="B4" s="471"/>
      <c r="C4" s="471"/>
      <c r="D4" s="471"/>
      <c r="E4" s="471"/>
      <c r="F4" s="471"/>
      <c r="G4" s="471"/>
      <c r="H4" s="471"/>
      <c r="I4" s="471"/>
      <c r="J4" s="240"/>
      <c r="K4" s="240"/>
      <c r="L4" s="240"/>
      <c r="M4" s="240"/>
    </row>
    <row r="5" spans="1:15" s="238" customFormat="1" ht="15.75" customHeight="1">
      <c r="A5" s="493" t="s">
        <v>738</v>
      </c>
      <c r="B5" s="493"/>
      <c r="C5" s="492" t="s">
        <v>746</v>
      </c>
      <c r="D5" s="492"/>
      <c r="E5" s="492"/>
      <c r="F5" s="492"/>
      <c r="G5" s="492"/>
      <c r="H5" s="492"/>
      <c r="I5" s="492"/>
      <c r="J5" s="492"/>
      <c r="K5" s="492"/>
      <c r="L5" s="492"/>
      <c r="M5" s="492"/>
      <c r="N5" s="492"/>
      <c r="O5" s="492"/>
    </row>
    <row r="6" spans="1:15" s="238" customFormat="1" ht="15.75" customHeight="1">
      <c r="A6" s="495"/>
      <c r="B6" s="495"/>
      <c r="C6" s="492" t="s">
        <v>747</v>
      </c>
      <c r="D6" s="492"/>
      <c r="E6" s="492"/>
      <c r="F6" s="492"/>
      <c r="G6" s="492"/>
      <c r="H6" s="492"/>
      <c r="I6" s="492"/>
      <c r="J6" s="492"/>
      <c r="K6" s="492"/>
      <c r="L6" s="492"/>
      <c r="M6" s="492"/>
      <c r="N6" s="492"/>
      <c r="O6" s="492"/>
    </row>
    <row r="7" spans="1:15" s="238" customFormat="1" ht="15.75" customHeight="1">
      <c r="A7" s="493" t="s">
        <v>739</v>
      </c>
      <c r="B7" s="493"/>
      <c r="C7" s="492" t="s">
        <v>745</v>
      </c>
      <c r="D7" s="492"/>
      <c r="E7" s="492"/>
      <c r="F7" s="492"/>
      <c r="G7" s="492"/>
      <c r="H7" s="492"/>
      <c r="I7" s="492"/>
      <c r="J7" s="492"/>
      <c r="K7" s="492"/>
      <c r="L7" s="492"/>
      <c r="M7" s="492"/>
      <c r="N7" s="492"/>
      <c r="O7" s="492"/>
    </row>
    <row r="8" spans="1:15" s="238" customFormat="1" ht="15.75" customHeight="1">
      <c r="A8" s="493" t="s">
        <v>740</v>
      </c>
      <c r="B8" s="493"/>
      <c r="C8" s="492" t="s">
        <v>757</v>
      </c>
      <c r="D8" s="492"/>
      <c r="E8" s="492"/>
      <c r="F8" s="492"/>
      <c r="G8" s="492"/>
      <c r="H8" s="492"/>
      <c r="I8" s="492"/>
      <c r="J8" s="492"/>
      <c r="K8" s="492"/>
      <c r="L8" s="492"/>
      <c r="M8" s="492"/>
      <c r="N8" s="492"/>
      <c r="O8" s="492"/>
    </row>
    <row r="9" spans="1:15" s="243" customFormat="1" ht="15.75" customHeight="1">
      <c r="A9" s="494" t="s">
        <v>741</v>
      </c>
      <c r="B9" s="494"/>
      <c r="C9" s="492" t="s">
        <v>749</v>
      </c>
      <c r="D9" s="492"/>
      <c r="E9" s="492"/>
      <c r="F9" s="492"/>
      <c r="G9" s="492"/>
      <c r="H9" s="492"/>
      <c r="I9" s="492"/>
      <c r="J9" s="492"/>
      <c r="K9" s="492"/>
      <c r="L9" s="492"/>
      <c r="M9" s="492"/>
      <c r="N9" s="492"/>
      <c r="O9" s="492"/>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1"/>
      <c r="B11" s="461"/>
      <c r="C11" s="461"/>
      <c r="D11" s="461"/>
      <c r="E11" s="461"/>
      <c r="F11" s="461"/>
      <c r="G11" s="454"/>
      <c r="H11" s="454"/>
      <c r="I11" s="454"/>
      <c r="J11" s="454"/>
      <c r="K11" s="246"/>
      <c r="L11" s="454" t="s">
        <v>536</v>
      </c>
      <c r="M11" s="454"/>
      <c r="N11" s="454">
        <f>L29</f>
        <v>0</v>
      </c>
      <c r="O11" s="454"/>
      <c r="P11" s="246" t="s">
        <v>742</v>
      </c>
    </row>
    <row r="12" spans="1:16" s="243" customFormat="1" ht="12">
      <c r="A12" s="247"/>
      <c r="B12" s="247"/>
      <c r="C12" s="247"/>
      <c r="D12" s="247"/>
      <c r="E12" s="247"/>
      <c r="F12" s="247"/>
      <c r="G12" s="454"/>
      <c r="H12" s="454"/>
      <c r="I12" s="454"/>
      <c r="J12" s="454"/>
      <c r="K12" s="246"/>
      <c r="L12" s="454" t="s">
        <v>537</v>
      </c>
      <c r="M12" s="454"/>
      <c r="N12" s="454">
        <f>P24</f>
        <v>0</v>
      </c>
      <c r="O12" s="454"/>
      <c r="P12" s="246" t="s">
        <v>743</v>
      </c>
    </row>
    <row r="13" spans="1:16" s="243" customFormat="1" ht="13.5">
      <c r="A13" s="461"/>
      <c r="B13" s="461"/>
      <c r="C13" s="461"/>
      <c r="D13" s="461"/>
      <c r="E13" s="461"/>
      <c r="F13" s="247"/>
      <c r="G13" s="247"/>
      <c r="H13" s="455"/>
      <c r="I13" s="455"/>
      <c r="J13" s="241"/>
      <c r="K13" s="241"/>
      <c r="L13" s="247"/>
      <c r="M13" s="455" t="s">
        <v>535</v>
      </c>
      <c r="N13" s="455"/>
      <c r="O13" s="241"/>
      <c r="P13" s="241"/>
    </row>
    <row r="14" spans="1:16" s="58" customFormat="1" ht="15" customHeight="1">
      <c r="A14" s="357"/>
      <c r="B14" s="357"/>
      <c r="C14" s="357"/>
      <c r="D14" s="357"/>
      <c r="E14" s="357"/>
      <c r="F14" s="357"/>
      <c r="G14" s="357"/>
      <c r="H14" s="357"/>
      <c r="I14" s="357"/>
      <c r="J14" s="357"/>
      <c r="K14" s="357"/>
      <c r="L14" s="357"/>
      <c r="M14" s="357"/>
      <c r="N14" s="357"/>
      <c r="O14" s="357"/>
      <c r="P14" s="357"/>
    </row>
    <row r="15" spans="1:16" s="49" customFormat="1" ht="17.25" customHeight="1">
      <c r="A15" s="584" t="s">
        <v>512</v>
      </c>
      <c r="B15" s="592" t="s">
        <v>513</v>
      </c>
      <c r="C15" s="594" t="s">
        <v>514</v>
      </c>
      <c r="D15" s="586" t="s">
        <v>515</v>
      </c>
      <c r="E15" s="586" t="s">
        <v>516</v>
      </c>
      <c r="F15" s="588" t="s">
        <v>517</v>
      </c>
      <c r="G15" s="588"/>
      <c r="H15" s="588"/>
      <c r="I15" s="588"/>
      <c r="J15" s="588"/>
      <c r="K15" s="588"/>
      <c r="L15" s="594" t="s">
        <v>518</v>
      </c>
      <c r="M15" s="594"/>
      <c r="N15" s="594"/>
      <c r="O15" s="594"/>
      <c r="P15" s="596"/>
    </row>
    <row r="16" spans="1:16" s="334" customFormat="1" ht="76.5" customHeight="1">
      <c r="A16" s="585"/>
      <c r="B16" s="593"/>
      <c r="C16" s="595"/>
      <c r="D16" s="587"/>
      <c r="E16" s="587"/>
      <c r="F16" s="333" t="s">
        <v>519</v>
      </c>
      <c r="G16" s="333" t="s">
        <v>155</v>
      </c>
      <c r="H16" s="333" t="s">
        <v>567</v>
      </c>
      <c r="I16" s="333" t="s">
        <v>568</v>
      </c>
      <c r="J16" s="333" t="s">
        <v>569</v>
      </c>
      <c r="K16" s="333" t="s">
        <v>570</v>
      </c>
      <c r="L16" s="333" t="s">
        <v>520</v>
      </c>
      <c r="M16" s="333" t="s">
        <v>567</v>
      </c>
      <c r="N16" s="333" t="s">
        <v>568</v>
      </c>
      <c r="O16" s="333" t="s">
        <v>569</v>
      </c>
      <c r="P16" s="368" t="s">
        <v>571</v>
      </c>
    </row>
    <row r="17" spans="1:16" s="49" customFormat="1" ht="12">
      <c r="A17" s="589" t="s">
        <v>782</v>
      </c>
      <c r="B17" s="590"/>
      <c r="C17" s="590"/>
      <c r="D17" s="590"/>
      <c r="E17" s="590"/>
      <c r="F17" s="590"/>
      <c r="G17" s="590"/>
      <c r="H17" s="590"/>
      <c r="I17" s="590"/>
      <c r="J17" s="590"/>
      <c r="K17" s="590"/>
      <c r="L17" s="590"/>
      <c r="M17" s="590"/>
      <c r="N17" s="590"/>
      <c r="O17" s="590"/>
      <c r="P17" s="591"/>
    </row>
    <row r="18" spans="1:16" s="58" customFormat="1" ht="20.25">
      <c r="A18" s="358">
        <v>1</v>
      </c>
      <c r="B18" s="128" t="s">
        <v>552</v>
      </c>
      <c r="C18" s="198" t="s">
        <v>100</v>
      </c>
      <c r="D18" s="151" t="s">
        <v>14</v>
      </c>
      <c r="E18" s="199">
        <f>E20+E38</f>
        <v>2</v>
      </c>
      <c r="F18" s="75"/>
      <c r="G18" s="74"/>
      <c r="H18" s="74"/>
      <c r="I18" s="74"/>
      <c r="J18" s="74"/>
      <c r="K18" s="74"/>
      <c r="L18" s="74"/>
      <c r="M18" s="74"/>
      <c r="N18" s="74"/>
      <c r="O18" s="74"/>
      <c r="P18" s="272"/>
    </row>
    <row r="19" spans="1:16" s="49" customFormat="1" ht="12" customHeight="1">
      <c r="A19" s="359"/>
      <c r="B19" s="223"/>
      <c r="C19" s="234" t="s">
        <v>101</v>
      </c>
      <c r="D19" s="151"/>
      <c r="E19" s="199"/>
      <c r="F19" s="223"/>
      <c r="G19" s="223"/>
      <c r="H19" s="223"/>
      <c r="I19" s="223"/>
      <c r="J19" s="223"/>
      <c r="K19" s="223"/>
      <c r="L19" s="223"/>
      <c r="M19" s="223"/>
      <c r="N19" s="223"/>
      <c r="O19" s="223"/>
      <c r="P19" s="360"/>
    </row>
    <row r="20" spans="1:16" s="58" customFormat="1" ht="9.75">
      <c r="A20" s="358">
        <v>1</v>
      </c>
      <c r="B20" s="128" t="s">
        <v>572</v>
      </c>
      <c r="C20" s="205" t="s">
        <v>289</v>
      </c>
      <c r="D20" s="151" t="s">
        <v>14</v>
      </c>
      <c r="E20" s="199">
        <v>1</v>
      </c>
      <c r="F20" s="191"/>
      <c r="G20" s="190"/>
      <c r="H20" s="190"/>
      <c r="I20" s="190"/>
      <c r="J20" s="190"/>
      <c r="K20" s="190"/>
      <c r="L20" s="190"/>
      <c r="M20" s="190"/>
      <c r="N20" s="190"/>
      <c r="O20" s="190"/>
      <c r="P20" s="361"/>
    </row>
    <row r="21" spans="1:16" s="58" customFormat="1" ht="9.75">
      <c r="A21" s="358">
        <v>2</v>
      </c>
      <c r="B21" s="128" t="s">
        <v>572</v>
      </c>
      <c r="C21" s="205" t="s">
        <v>290</v>
      </c>
      <c r="D21" s="151" t="s">
        <v>14</v>
      </c>
      <c r="E21" s="199">
        <v>1</v>
      </c>
      <c r="F21" s="191"/>
      <c r="G21" s="190"/>
      <c r="H21" s="190"/>
      <c r="I21" s="190"/>
      <c r="J21" s="190"/>
      <c r="K21" s="190"/>
      <c r="L21" s="190"/>
      <c r="M21" s="190"/>
      <c r="N21" s="190"/>
      <c r="O21" s="190"/>
      <c r="P21" s="361"/>
    </row>
    <row r="22" spans="1:16" s="58" customFormat="1" ht="9.75">
      <c r="A22" s="358">
        <v>3</v>
      </c>
      <c r="B22" s="128" t="s">
        <v>572</v>
      </c>
      <c r="C22" s="205" t="s">
        <v>291</v>
      </c>
      <c r="D22" s="151" t="s">
        <v>14</v>
      </c>
      <c r="E22" s="199">
        <v>1</v>
      </c>
      <c r="F22" s="191"/>
      <c r="G22" s="190"/>
      <c r="H22" s="190"/>
      <c r="I22" s="190"/>
      <c r="J22" s="190"/>
      <c r="K22" s="190"/>
      <c r="L22" s="190"/>
      <c r="M22" s="190"/>
      <c r="N22" s="190"/>
      <c r="O22" s="190"/>
      <c r="P22" s="361"/>
    </row>
    <row r="23" spans="1:16" s="58" customFormat="1" ht="9.75">
      <c r="A23" s="358">
        <v>4</v>
      </c>
      <c r="B23" s="128" t="s">
        <v>572</v>
      </c>
      <c r="C23" s="205" t="s">
        <v>632</v>
      </c>
      <c r="D23" s="151" t="s">
        <v>490</v>
      </c>
      <c r="E23" s="199">
        <v>1</v>
      </c>
      <c r="F23" s="191"/>
      <c r="G23" s="190"/>
      <c r="H23" s="190"/>
      <c r="I23" s="190"/>
      <c r="J23" s="190"/>
      <c r="K23" s="190"/>
      <c r="L23" s="190"/>
      <c r="M23" s="190"/>
      <c r="N23" s="190"/>
      <c r="O23" s="190"/>
      <c r="P23" s="361"/>
    </row>
    <row r="24" spans="1:16" s="58" customFormat="1" ht="9.75">
      <c r="A24" s="358">
        <v>5</v>
      </c>
      <c r="B24" s="128" t="s">
        <v>572</v>
      </c>
      <c r="C24" s="205" t="s">
        <v>633</v>
      </c>
      <c r="D24" s="151" t="s">
        <v>490</v>
      </c>
      <c r="E24" s="199">
        <v>1</v>
      </c>
      <c r="F24" s="191"/>
      <c r="G24" s="190"/>
      <c r="H24" s="190"/>
      <c r="I24" s="190"/>
      <c r="J24" s="190"/>
      <c r="K24" s="190"/>
      <c r="L24" s="190"/>
      <c r="M24" s="190"/>
      <c r="N24" s="190"/>
      <c r="O24" s="190"/>
      <c r="P24" s="361"/>
    </row>
    <row r="25" spans="1:16" s="58" customFormat="1" ht="9.75">
      <c r="A25" s="358">
        <v>6</v>
      </c>
      <c r="B25" s="128" t="s">
        <v>572</v>
      </c>
      <c r="C25" s="205" t="s">
        <v>634</v>
      </c>
      <c r="D25" s="151" t="s">
        <v>490</v>
      </c>
      <c r="E25" s="199">
        <v>5</v>
      </c>
      <c r="F25" s="191"/>
      <c r="G25" s="190"/>
      <c r="H25" s="190"/>
      <c r="I25" s="190"/>
      <c r="J25" s="190"/>
      <c r="K25" s="190"/>
      <c r="L25" s="190"/>
      <c r="M25" s="190"/>
      <c r="N25" s="190"/>
      <c r="O25" s="190"/>
      <c r="P25" s="361"/>
    </row>
    <row r="26" spans="1:16" s="58" customFormat="1" ht="9.75">
      <c r="A26" s="358">
        <v>7</v>
      </c>
      <c r="B26" s="128" t="s">
        <v>572</v>
      </c>
      <c r="C26" s="205" t="s">
        <v>635</v>
      </c>
      <c r="D26" s="151" t="s">
        <v>490</v>
      </c>
      <c r="E26" s="199">
        <v>5</v>
      </c>
      <c r="F26" s="191"/>
      <c r="G26" s="190"/>
      <c r="H26" s="190"/>
      <c r="I26" s="190"/>
      <c r="J26" s="190"/>
      <c r="K26" s="190"/>
      <c r="L26" s="190"/>
      <c r="M26" s="190"/>
      <c r="N26" s="190"/>
      <c r="O26" s="190"/>
      <c r="P26" s="361"/>
    </row>
    <row r="27" spans="1:16" s="58" customFormat="1" ht="9.75">
      <c r="A27" s="358">
        <v>8</v>
      </c>
      <c r="B27" s="128" t="s">
        <v>572</v>
      </c>
      <c r="C27" s="205" t="s">
        <v>636</v>
      </c>
      <c r="D27" s="151" t="s">
        <v>490</v>
      </c>
      <c r="E27" s="199">
        <v>3</v>
      </c>
      <c r="F27" s="191"/>
      <c r="G27" s="190"/>
      <c r="H27" s="190"/>
      <c r="I27" s="190"/>
      <c r="J27" s="190"/>
      <c r="K27" s="190"/>
      <c r="L27" s="190"/>
      <c r="M27" s="190"/>
      <c r="N27" s="190"/>
      <c r="O27" s="190"/>
      <c r="P27" s="361"/>
    </row>
    <row r="28" spans="1:16" s="58" customFormat="1" ht="9.75">
      <c r="A28" s="358">
        <v>9</v>
      </c>
      <c r="B28" s="128" t="s">
        <v>572</v>
      </c>
      <c r="C28" s="205" t="s">
        <v>637</v>
      </c>
      <c r="D28" s="151" t="s">
        <v>490</v>
      </c>
      <c r="E28" s="199">
        <v>1</v>
      </c>
      <c r="F28" s="191"/>
      <c r="G28" s="190"/>
      <c r="H28" s="190"/>
      <c r="I28" s="190"/>
      <c r="J28" s="190"/>
      <c r="K28" s="190"/>
      <c r="L28" s="190"/>
      <c r="M28" s="190"/>
      <c r="N28" s="190"/>
      <c r="O28" s="190"/>
      <c r="P28" s="361"/>
    </row>
    <row r="29" spans="1:16" s="58" customFormat="1" ht="9.75">
      <c r="A29" s="358">
        <v>10</v>
      </c>
      <c r="B29" s="128" t="s">
        <v>572</v>
      </c>
      <c r="C29" s="205" t="s">
        <v>638</v>
      </c>
      <c r="D29" s="151" t="s">
        <v>490</v>
      </c>
      <c r="E29" s="199">
        <v>2</v>
      </c>
      <c r="F29" s="191"/>
      <c r="G29" s="190"/>
      <c r="H29" s="190"/>
      <c r="I29" s="190"/>
      <c r="J29" s="190"/>
      <c r="K29" s="190"/>
      <c r="L29" s="190"/>
      <c r="M29" s="190"/>
      <c r="N29" s="190"/>
      <c r="O29" s="190"/>
      <c r="P29" s="361"/>
    </row>
    <row r="30" spans="1:16" s="58" customFormat="1" ht="9.75">
      <c r="A30" s="358">
        <v>11</v>
      </c>
      <c r="B30" s="128" t="s">
        <v>572</v>
      </c>
      <c r="C30" s="205" t="s">
        <v>639</v>
      </c>
      <c r="D30" s="151" t="s">
        <v>490</v>
      </c>
      <c r="E30" s="199">
        <v>1</v>
      </c>
      <c r="F30" s="191"/>
      <c r="G30" s="190"/>
      <c r="H30" s="190"/>
      <c r="I30" s="190"/>
      <c r="J30" s="190"/>
      <c r="K30" s="190"/>
      <c r="L30" s="190"/>
      <c r="M30" s="190"/>
      <c r="N30" s="190"/>
      <c r="O30" s="190"/>
      <c r="P30" s="361"/>
    </row>
    <row r="31" spans="1:16" s="58" customFormat="1" ht="9.75">
      <c r="A31" s="358">
        <v>12</v>
      </c>
      <c r="B31" s="128" t="s">
        <v>572</v>
      </c>
      <c r="C31" s="205" t="s">
        <v>640</v>
      </c>
      <c r="D31" s="151" t="s">
        <v>490</v>
      </c>
      <c r="E31" s="199">
        <v>3</v>
      </c>
      <c r="F31" s="191"/>
      <c r="G31" s="190"/>
      <c r="H31" s="190"/>
      <c r="I31" s="190"/>
      <c r="J31" s="190"/>
      <c r="K31" s="190"/>
      <c r="L31" s="190"/>
      <c r="M31" s="190"/>
      <c r="N31" s="190"/>
      <c r="O31" s="190"/>
      <c r="P31" s="361"/>
    </row>
    <row r="32" spans="1:16" s="58" customFormat="1" ht="9.75">
      <c r="A32" s="359"/>
      <c r="B32" s="223"/>
      <c r="C32" s="205" t="s">
        <v>641</v>
      </c>
      <c r="D32" s="151" t="s">
        <v>14</v>
      </c>
      <c r="E32" s="199">
        <v>1</v>
      </c>
      <c r="F32" s="191"/>
      <c r="G32" s="190"/>
      <c r="H32" s="190"/>
      <c r="I32" s="190"/>
      <c r="J32" s="190"/>
      <c r="K32" s="190"/>
      <c r="L32" s="190"/>
      <c r="M32" s="190"/>
      <c r="N32" s="190"/>
      <c r="O32" s="190"/>
      <c r="P32" s="361"/>
    </row>
    <row r="33" spans="1:16" s="58" customFormat="1" ht="9.75">
      <c r="A33" s="358">
        <v>1</v>
      </c>
      <c r="B33" s="128" t="s">
        <v>322</v>
      </c>
      <c r="C33" s="206" t="s">
        <v>102</v>
      </c>
      <c r="D33" s="204" t="s">
        <v>490</v>
      </c>
      <c r="E33" s="226">
        <v>1</v>
      </c>
      <c r="F33" s="191"/>
      <c r="G33" s="190"/>
      <c r="H33" s="190"/>
      <c r="I33" s="190"/>
      <c r="J33" s="190"/>
      <c r="K33" s="190"/>
      <c r="L33" s="190"/>
      <c r="M33" s="190"/>
      <c r="N33" s="190"/>
      <c r="O33" s="190"/>
      <c r="P33" s="361"/>
    </row>
    <row r="34" spans="1:16" s="58" customFormat="1" ht="9.75">
      <c r="A34" s="358">
        <v>2</v>
      </c>
      <c r="B34" s="128" t="s">
        <v>322</v>
      </c>
      <c r="C34" s="206" t="s">
        <v>103</v>
      </c>
      <c r="D34" s="204" t="s">
        <v>490</v>
      </c>
      <c r="E34" s="226">
        <v>1</v>
      </c>
      <c r="F34" s="191"/>
      <c r="G34" s="190"/>
      <c r="H34" s="190"/>
      <c r="I34" s="190"/>
      <c r="J34" s="190"/>
      <c r="K34" s="190"/>
      <c r="L34" s="190"/>
      <c r="M34" s="190"/>
      <c r="N34" s="190"/>
      <c r="O34" s="190"/>
      <c r="P34" s="361"/>
    </row>
    <row r="35" spans="1:16" s="58" customFormat="1" ht="9.75">
      <c r="A35" s="358">
        <v>3</v>
      </c>
      <c r="B35" s="128" t="s">
        <v>322</v>
      </c>
      <c r="C35" s="205" t="s">
        <v>104</v>
      </c>
      <c r="D35" s="151" t="s">
        <v>14</v>
      </c>
      <c r="E35" s="199">
        <v>1</v>
      </c>
      <c r="F35" s="191"/>
      <c r="G35" s="190"/>
      <c r="H35" s="190"/>
      <c r="I35" s="190"/>
      <c r="J35" s="190"/>
      <c r="K35" s="190"/>
      <c r="L35" s="190"/>
      <c r="M35" s="190"/>
      <c r="N35" s="190"/>
      <c r="O35" s="190"/>
      <c r="P35" s="361"/>
    </row>
    <row r="36" spans="1:16" s="58" customFormat="1" ht="9.75">
      <c r="A36" s="358">
        <v>4</v>
      </c>
      <c r="B36" s="128" t="s">
        <v>322</v>
      </c>
      <c r="C36" s="205" t="s">
        <v>158</v>
      </c>
      <c r="D36" s="151" t="s">
        <v>14</v>
      </c>
      <c r="E36" s="199">
        <v>1</v>
      </c>
      <c r="F36" s="191"/>
      <c r="G36" s="190"/>
      <c r="H36" s="190"/>
      <c r="I36" s="190"/>
      <c r="J36" s="190"/>
      <c r="K36" s="190"/>
      <c r="L36" s="190"/>
      <c r="M36" s="190"/>
      <c r="N36" s="190"/>
      <c r="O36" s="190"/>
      <c r="P36" s="361"/>
    </row>
    <row r="37" spans="1:16" s="49" customFormat="1" ht="12" customHeight="1">
      <c r="A37" s="358">
        <v>5</v>
      </c>
      <c r="B37" s="128" t="s">
        <v>322</v>
      </c>
      <c r="C37" s="198" t="s">
        <v>105</v>
      </c>
      <c r="D37" s="151"/>
      <c r="E37" s="199"/>
      <c r="F37" s="191"/>
      <c r="G37" s="190"/>
      <c r="H37" s="190"/>
      <c r="I37" s="190"/>
      <c r="J37" s="190"/>
      <c r="K37" s="190"/>
      <c r="L37" s="190"/>
      <c r="M37" s="190"/>
      <c r="N37" s="190"/>
      <c r="O37" s="190"/>
      <c r="P37" s="361"/>
    </row>
    <row r="38" spans="1:16" s="58" customFormat="1" ht="9.75">
      <c r="A38" s="358">
        <v>6</v>
      </c>
      <c r="B38" s="128" t="s">
        <v>322</v>
      </c>
      <c r="C38" s="205" t="s">
        <v>642</v>
      </c>
      <c r="D38" s="151" t="s">
        <v>14</v>
      </c>
      <c r="E38" s="199">
        <v>1</v>
      </c>
      <c r="F38" s="191"/>
      <c r="G38" s="190"/>
      <c r="H38" s="190"/>
      <c r="I38" s="190"/>
      <c r="J38" s="190"/>
      <c r="K38" s="190"/>
      <c r="L38" s="190"/>
      <c r="M38" s="190"/>
      <c r="N38" s="190"/>
      <c r="O38" s="190"/>
      <c r="P38" s="361"/>
    </row>
    <row r="39" spans="1:16" s="58" customFormat="1" ht="9.75">
      <c r="A39" s="358">
        <v>7</v>
      </c>
      <c r="B39" s="128" t="s">
        <v>322</v>
      </c>
      <c r="C39" s="205" t="s">
        <v>643</v>
      </c>
      <c r="D39" s="151" t="s">
        <v>14</v>
      </c>
      <c r="E39" s="199">
        <v>1</v>
      </c>
      <c r="F39" s="191"/>
      <c r="G39" s="190"/>
      <c r="H39" s="190"/>
      <c r="I39" s="190"/>
      <c r="J39" s="190"/>
      <c r="K39" s="190"/>
      <c r="L39" s="190"/>
      <c r="M39" s="190"/>
      <c r="N39" s="190"/>
      <c r="O39" s="190"/>
      <c r="P39" s="361"/>
    </row>
    <row r="40" spans="1:16" s="58" customFormat="1" ht="9.75">
      <c r="A40" s="358">
        <v>8</v>
      </c>
      <c r="B40" s="128" t="s">
        <v>322</v>
      </c>
      <c r="C40" s="205" t="s">
        <v>631</v>
      </c>
      <c r="D40" s="151" t="s">
        <v>14</v>
      </c>
      <c r="E40" s="199">
        <v>1</v>
      </c>
      <c r="F40" s="191"/>
      <c r="G40" s="190"/>
      <c r="H40" s="190"/>
      <c r="I40" s="190"/>
      <c r="J40" s="190"/>
      <c r="K40" s="190"/>
      <c r="L40" s="190"/>
      <c r="M40" s="190"/>
      <c r="N40" s="190"/>
      <c r="O40" s="190"/>
      <c r="P40" s="361"/>
    </row>
    <row r="41" spans="1:16" s="58" customFormat="1" ht="9.75">
      <c r="A41" s="358">
        <v>9</v>
      </c>
      <c r="B41" s="128" t="s">
        <v>322</v>
      </c>
      <c r="C41" s="205" t="s">
        <v>644</v>
      </c>
      <c r="D41" s="151" t="s">
        <v>490</v>
      </c>
      <c r="E41" s="199">
        <v>1</v>
      </c>
      <c r="F41" s="191"/>
      <c r="G41" s="190"/>
      <c r="H41" s="190"/>
      <c r="I41" s="190"/>
      <c r="J41" s="190"/>
      <c r="K41" s="190"/>
      <c r="L41" s="190"/>
      <c r="M41" s="190"/>
      <c r="N41" s="190"/>
      <c r="O41" s="190"/>
      <c r="P41" s="361"/>
    </row>
    <row r="42" spans="1:16" s="58" customFormat="1" ht="9.75">
      <c r="A42" s="358">
        <v>10</v>
      </c>
      <c r="B42" s="128" t="s">
        <v>322</v>
      </c>
      <c r="C42" s="205" t="s">
        <v>645</v>
      </c>
      <c r="D42" s="151" t="s">
        <v>490</v>
      </c>
      <c r="E42" s="199">
        <v>4</v>
      </c>
      <c r="F42" s="191"/>
      <c r="G42" s="190"/>
      <c r="H42" s="190"/>
      <c r="I42" s="190"/>
      <c r="J42" s="190"/>
      <c r="K42" s="190"/>
      <c r="L42" s="190"/>
      <c r="M42" s="190"/>
      <c r="N42" s="190"/>
      <c r="O42" s="190"/>
      <c r="P42" s="361"/>
    </row>
    <row r="43" spans="1:16" s="58" customFormat="1" ht="9.75">
      <c r="A43" s="358">
        <v>11</v>
      </c>
      <c r="B43" s="128" t="s">
        <v>322</v>
      </c>
      <c r="C43" s="205" t="s">
        <v>633</v>
      </c>
      <c r="D43" s="151" t="s">
        <v>490</v>
      </c>
      <c r="E43" s="199">
        <v>3</v>
      </c>
      <c r="F43" s="191"/>
      <c r="G43" s="190"/>
      <c r="H43" s="190"/>
      <c r="I43" s="190"/>
      <c r="J43" s="190"/>
      <c r="K43" s="190"/>
      <c r="L43" s="190"/>
      <c r="M43" s="190"/>
      <c r="N43" s="190"/>
      <c r="O43" s="190"/>
      <c r="P43" s="361"/>
    </row>
    <row r="44" spans="1:16" s="58" customFormat="1" ht="9.75">
      <c r="A44" s="358">
        <v>12</v>
      </c>
      <c r="B44" s="128" t="s">
        <v>322</v>
      </c>
      <c r="C44" s="205" t="s">
        <v>646</v>
      </c>
      <c r="D44" s="151" t="s">
        <v>490</v>
      </c>
      <c r="E44" s="199">
        <v>3</v>
      </c>
      <c r="F44" s="191"/>
      <c r="G44" s="190"/>
      <c r="H44" s="190"/>
      <c r="I44" s="190"/>
      <c r="J44" s="190"/>
      <c r="K44" s="190"/>
      <c r="L44" s="190"/>
      <c r="M44" s="190"/>
      <c r="N44" s="190"/>
      <c r="O44" s="190"/>
      <c r="P44" s="361"/>
    </row>
    <row r="45" spans="1:16" s="58" customFormat="1" ht="9.75">
      <c r="A45" s="358">
        <v>13</v>
      </c>
      <c r="B45" s="128" t="s">
        <v>322</v>
      </c>
      <c r="C45" s="205" t="s">
        <v>638</v>
      </c>
      <c r="D45" s="151" t="s">
        <v>490</v>
      </c>
      <c r="E45" s="199">
        <v>3</v>
      </c>
      <c r="F45" s="191"/>
      <c r="G45" s="190"/>
      <c r="H45" s="190"/>
      <c r="I45" s="190"/>
      <c r="J45" s="190"/>
      <c r="K45" s="190"/>
      <c r="L45" s="190"/>
      <c r="M45" s="190"/>
      <c r="N45" s="190"/>
      <c r="O45" s="190"/>
      <c r="P45" s="361"/>
    </row>
    <row r="46" spans="1:16" s="58" customFormat="1" ht="9.75">
      <c r="A46" s="358">
        <v>14</v>
      </c>
      <c r="B46" s="128" t="s">
        <v>322</v>
      </c>
      <c r="C46" s="205" t="s">
        <v>641</v>
      </c>
      <c r="D46" s="151" t="s">
        <v>14</v>
      </c>
      <c r="E46" s="199">
        <v>1</v>
      </c>
      <c r="F46" s="191"/>
      <c r="G46" s="190"/>
      <c r="H46" s="190"/>
      <c r="I46" s="190"/>
      <c r="J46" s="190"/>
      <c r="K46" s="190"/>
      <c r="L46" s="190"/>
      <c r="M46" s="190"/>
      <c r="N46" s="190"/>
      <c r="O46" s="190"/>
      <c r="P46" s="361"/>
    </row>
    <row r="47" spans="1:16" s="58" customFormat="1" ht="9.75">
      <c r="A47" s="358">
        <v>15</v>
      </c>
      <c r="B47" s="128" t="s">
        <v>322</v>
      </c>
      <c r="C47" s="206" t="s">
        <v>102</v>
      </c>
      <c r="D47" s="204" t="s">
        <v>490</v>
      </c>
      <c r="E47" s="226">
        <v>1</v>
      </c>
      <c r="F47" s="75"/>
      <c r="G47" s="74"/>
      <c r="H47" s="74"/>
      <c r="I47" s="74"/>
      <c r="J47" s="74"/>
      <c r="K47" s="74"/>
      <c r="L47" s="74"/>
      <c r="M47" s="74"/>
      <c r="N47" s="74"/>
      <c r="O47" s="74"/>
      <c r="P47" s="272"/>
    </row>
    <row r="48" spans="1:16" s="58" customFormat="1" ht="9.75">
      <c r="A48" s="358">
        <v>16</v>
      </c>
      <c r="B48" s="128" t="s">
        <v>322</v>
      </c>
      <c r="C48" s="206" t="s">
        <v>103</v>
      </c>
      <c r="D48" s="204" t="s">
        <v>490</v>
      </c>
      <c r="E48" s="226">
        <v>1</v>
      </c>
      <c r="F48" s="191"/>
      <c r="G48" s="190"/>
      <c r="H48" s="190"/>
      <c r="I48" s="190"/>
      <c r="J48" s="190"/>
      <c r="K48" s="190"/>
      <c r="L48" s="190"/>
      <c r="M48" s="190"/>
      <c r="N48" s="190"/>
      <c r="O48" s="190"/>
      <c r="P48" s="361"/>
    </row>
    <row r="49" spans="1:16" s="58" customFormat="1" ht="9.75">
      <c r="A49" s="358">
        <v>17</v>
      </c>
      <c r="B49" s="128" t="s">
        <v>322</v>
      </c>
      <c r="C49" s="205" t="s">
        <v>104</v>
      </c>
      <c r="D49" s="151" t="s">
        <v>14</v>
      </c>
      <c r="E49" s="199">
        <v>1</v>
      </c>
      <c r="F49" s="191"/>
      <c r="G49" s="190"/>
      <c r="H49" s="190"/>
      <c r="I49" s="190"/>
      <c r="J49" s="190"/>
      <c r="K49" s="190"/>
      <c r="L49" s="190"/>
      <c r="M49" s="190"/>
      <c r="N49" s="190"/>
      <c r="O49" s="190"/>
      <c r="P49" s="361"/>
    </row>
    <row r="50" spans="1:16" s="58" customFormat="1" ht="9.75">
      <c r="A50" s="358">
        <v>18</v>
      </c>
      <c r="B50" s="128" t="s">
        <v>322</v>
      </c>
      <c r="C50" s="205" t="s">
        <v>158</v>
      </c>
      <c r="D50" s="151" t="s">
        <v>14</v>
      </c>
      <c r="E50" s="199">
        <v>1</v>
      </c>
      <c r="F50" s="191"/>
      <c r="G50" s="190"/>
      <c r="H50" s="190"/>
      <c r="I50" s="190"/>
      <c r="J50" s="190"/>
      <c r="K50" s="190"/>
      <c r="L50" s="190"/>
      <c r="M50" s="190"/>
      <c r="N50" s="190"/>
      <c r="O50" s="190"/>
      <c r="P50" s="361"/>
    </row>
    <row r="51" spans="1:16" s="58" customFormat="1" ht="20.25">
      <c r="A51" s="358">
        <v>19</v>
      </c>
      <c r="B51" s="128" t="s">
        <v>322</v>
      </c>
      <c r="C51" s="198" t="s">
        <v>106</v>
      </c>
      <c r="D51" s="151" t="s">
        <v>603</v>
      </c>
      <c r="E51" s="199">
        <f>E52+E53</f>
        <v>60</v>
      </c>
      <c r="F51" s="191"/>
      <c r="G51" s="190"/>
      <c r="H51" s="190"/>
      <c r="I51" s="190"/>
      <c r="J51" s="190"/>
      <c r="K51" s="190"/>
      <c r="L51" s="190"/>
      <c r="M51" s="190"/>
      <c r="N51" s="190"/>
      <c r="O51" s="190"/>
      <c r="P51" s="361"/>
    </row>
    <row r="52" spans="1:16" s="58" customFormat="1" ht="9.75">
      <c r="A52" s="358">
        <v>20</v>
      </c>
      <c r="B52" s="128" t="s">
        <v>322</v>
      </c>
      <c r="C52" s="205" t="s">
        <v>647</v>
      </c>
      <c r="D52" s="151" t="s">
        <v>603</v>
      </c>
      <c r="E52" s="199">
        <f>8+22+18</f>
        <v>48</v>
      </c>
      <c r="F52" s="191"/>
      <c r="G52" s="190"/>
      <c r="H52" s="190"/>
      <c r="I52" s="190"/>
      <c r="J52" s="190"/>
      <c r="K52" s="190"/>
      <c r="L52" s="190"/>
      <c r="M52" s="190"/>
      <c r="N52" s="190"/>
      <c r="O52" s="190"/>
      <c r="P52" s="361"/>
    </row>
    <row r="53" spans="1:16" s="58" customFormat="1" ht="9.75">
      <c r="A53" s="358">
        <v>21</v>
      </c>
      <c r="B53" s="128" t="s">
        <v>322</v>
      </c>
      <c r="C53" s="205" t="s">
        <v>648</v>
      </c>
      <c r="D53" s="151" t="s">
        <v>603</v>
      </c>
      <c r="E53" s="199">
        <v>12</v>
      </c>
      <c r="F53" s="191"/>
      <c r="G53" s="190"/>
      <c r="H53" s="190"/>
      <c r="I53" s="190"/>
      <c r="J53" s="190"/>
      <c r="K53" s="190"/>
      <c r="L53" s="190"/>
      <c r="M53" s="190"/>
      <c r="N53" s="190"/>
      <c r="O53" s="190"/>
      <c r="P53" s="361"/>
    </row>
    <row r="54" spans="1:16" s="58" customFormat="1" ht="9.75">
      <c r="A54" s="358">
        <v>22</v>
      </c>
      <c r="B54" s="128" t="s">
        <v>322</v>
      </c>
      <c r="C54" s="205" t="s">
        <v>649</v>
      </c>
      <c r="D54" s="151" t="s">
        <v>490</v>
      </c>
      <c r="E54" s="199">
        <v>3</v>
      </c>
      <c r="F54" s="191"/>
      <c r="G54" s="190"/>
      <c r="H54" s="190"/>
      <c r="I54" s="190"/>
      <c r="J54" s="190"/>
      <c r="K54" s="190"/>
      <c r="L54" s="190"/>
      <c r="M54" s="190"/>
      <c r="N54" s="190"/>
      <c r="O54" s="190"/>
      <c r="P54" s="361"/>
    </row>
    <row r="55" spans="1:16" s="58" customFormat="1" ht="9.75">
      <c r="A55" s="358">
        <v>23</v>
      </c>
      <c r="B55" s="128" t="s">
        <v>322</v>
      </c>
      <c r="C55" s="205" t="s">
        <v>650</v>
      </c>
      <c r="D55" s="151" t="s">
        <v>490</v>
      </c>
      <c r="E55" s="199">
        <f>E52/3+1</f>
        <v>17</v>
      </c>
      <c r="F55" s="191"/>
      <c r="G55" s="190"/>
      <c r="H55" s="190"/>
      <c r="I55" s="190"/>
      <c r="J55" s="190"/>
      <c r="K55" s="190"/>
      <c r="L55" s="190"/>
      <c r="M55" s="190"/>
      <c r="N55" s="190"/>
      <c r="O55" s="190"/>
      <c r="P55" s="361"/>
    </row>
    <row r="56" spans="1:16" s="58" customFormat="1" ht="9.75">
      <c r="A56" s="358">
        <v>24</v>
      </c>
      <c r="B56" s="128" t="s">
        <v>322</v>
      </c>
      <c r="C56" s="205" t="s">
        <v>651</v>
      </c>
      <c r="D56" s="151" t="s">
        <v>490</v>
      </c>
      <c r="E56" s="199">
        <f>E52/2</f>
        <v>24</v>
      </c>
      <c r="F56" s="75"/>
      <c r="G56" s="74"/>
      <c r="H56" s="74"/>
      <c r="I56" s="74"/>
      <c r="J56" s="74"/>
      <c r="K56" s="74"/>
      <c r="L56" s="74"/>
      <c r="M56" s="74"/>
      <c r="N56" s="74"/>
      <c r="O56" s="74"/>
      <c r="P56" s="272"/>
    </row>
    <row r="57" spans="1:16" s="58" customFormat="1" ht="9.75">
      <c r="A57" s="358">
        <v>25</v>
      </c>
      <c r="B57" s="128" t="s">
        <v>322</v>
      </c>
      <c r="C57" s="205" t="s">
        <v>652</v>
      </c>
      <c r="D57" s="151" t="s">
        <v>490</v>
      </c>
      <c r="E57" s="199">
        <v>20</v>
      </c>
      <c r="F57" s="75"/>
      <c r="G57" s="74"/>
      <c r="H57" s="74"/>
      <c r="I57" s="74"/>
      <c r="J57" s="74"/>
      <c r="K57" s="74"/>
      <c r="L57" s="74"/>
      <c r="M57" s="74"/>
      <c r="N57" s="74"/>
      <c r="O57" s="74"/>
      <c r="P57" s="272"/>
    </row>
    <row r="58" spans="1:16" s="58" customFormat="1" ht="9.75">
      <c r="A58" s="359"/>
      <c r="B58" s="223"/>
      <c r="C58" s="205" t="s">
        <v>593</v>
      </c>
      <c r="D58" s="151" t="s">
        <v>14</v>
      </c>
      <c r="E58" s="199">
        <v>1</v>
      </c>
      <c r="F58" s="223"/>
      <c r="G58" s="223"/>
      <c r="H58" s="223"/>
      <c r="I58" s="223"/>
      <c r="J58" s="223"/>
      <c r="K58" s="223"/>
      <c r="L58" s="223"/>
      <c r="M58" s="223"/>
      <c r="N58" s="223"/>
      <c r="O58" s="223"/>
      <c r="P58" s="360"/>
    </row>
    <row r="59" spans="1:16" s="58" customFormat="1" ht="9.75">
      <c r="A59" s="358">
        <v>26</v>
      </c>
      <c r="B59" s="128" t="s">
        <v>322</v>
      </c>
      <c r="C59" s="205" t="s">
        <v>158</v>
      </c>
      <c r="D59" s="151" t="s">
        <v>14</v>
      </c>
      <c r="E59" s="199">
        <v>1</v>
      </c>
      <c r="F59" s="191"/>
      <c r="G59" s="190"/>
      <c r="H59" s="190"/>
      <c r="I59" s="190"/>
      <c r="J59" s="190"/>
      <c r="K59" s="190"/>
      <c r="L59" s="190"/>
      <c r="M59" s="190"/>
      <c r="N59" s="190"/>
      <c r="O59" s="190"/>
      <c r="P59" s="361"/>
    </row>
    <row r="60" spans="1:16" s="58" customFormat="1" ht="20.25">
      <c r="A60" s="358">
        <v>27</v>
      </c>
      <c r="B60" s="128" t="s">
        <v>322</v>
      </c>
      <c r="C60" s="198" t="s">
        <v>107</v>
      </c>
      <c r="D60" s="151" t="s">
        <v>603</v>
      </c>
      <c r="E60" s="199">
        <v>108</v>
      </c>
      <c r="F60" s="75"/>
      <c r="G60" s="74"/>
      <c r="H60" s="74"/>
      <c r="I60" s="74"/>
      <c r="J60" s="74"/>
      <c r="K60" s="74"/>
      <c r="L60" s="74"/>
      <c r="M60" s="74"/>
      <c r="N60" s="74"/>
      <c r="O60" s="74"/>
      <c r="P60" s="272"/>
    </row>
    <row r="61" spans="1:16" s="58" customFormat="1" ht="9.75">
      <c r="A61" s="359"/>
      <c r="B61" s="223"/>
      <c r="C61" s="205" t="s">
        <v>653</v>
      </c>
      <c r="D61" s="151" t="s">
        <v>603</v>
      </c>
      <c r="E61" s="199">
        <f>E60</f>
        <v>108</v>
      </c>
      <c r="F61" s="223"/>
      <c r="G61" s="223"/>
      <c r="H61" s="223"/>
      <c r="I61" s="223"/>
      <c r="J61" s="223"/>
      <c r="K61" s="223"/>
      <c r="L61" s="223"/>
      <c r="M61" s="223"/>
      <c r="N61" s="223"/>
      <c r="O61" s="223"/>
      <c r="P61" s="360"/>
    </row>
    <row r="62" spans="1:16" s="58" customFormat="1" ht="9.75">
      <c r="A62" s="358">
        <v>29</v>
      </c>
      <c r="B62" s="128" t="s">
        <v>322</v>
      </c>
      <c r="C62" s="205" t="s">
        <v>654</v>
      </c>
      <c r="D62" s="151" t="s">
        <v>603</v>
      </c>
      <c r="E62" s="199">
        <f>E61</f>
        <v>108</v>
      </c>
      <c r="F62" s="191"/>
      <c r="G62" s="190"/>
      <c r="H62" s="190"/>
      <c r="I62" s="190"/>
      <c r="J62" s="190"/>
      <c r="K62" s="190"/>
      <c r="L62" s="190"/>
      <c r="M62" s="190"/>
      <c r="N62" s="190"/>
      <c r="O62" s="190"/>
      <c r="P62" s="361"/>
    </row>
    <row r="63" spans="1:16" s="58" customFormat="1" ht="9.75">
      <c r="A63" s="358">
        <v>30</v>
      </c>
      <c r="B63" s="128" t="s">
        <v>322</v>
      </c>
      <c r="C63" s="205" t="s">
        <v>655</v>
      </c>
      <c r="D63" s="151" t="s">
        <v>490</v>
      </c>
      <c r="E63" s="199">
        <f>E61/6+1</f>
        <v>19</v>
      </c>
      <c r="F63" s="75"/>
      <c r="G63" s="74"/>
      <c r="H63" s="74"/>
      <c r="I63" s="74"/>
      <c r="J63" s="74"/>
      <c r="K63" s="74"/>
      <c r="L63" s="74"/>
      <c r="M63" s="74"/>
      <c r="N63" s="74"/>
      <c r="O63" s="74"/>
      <c r="P63" s="272"/>
    </row>
    <row r="64" spans="1:16" s="58" customFormat="1" ht="9.75">
      <c r="A64" s="359"/>
      <c r="B64" s="223"/>
      <c r="C64" s="205" t="s">
        <v>656</v>
      </c>
      <c r="D64" s="151" t="s">
        <v>490</v>
      </c>
      <c r="E64" s="199">
        <v>6</v>
      </c>
      <c r="F64" s="223"/>
      <c r="G64" s="223"/>
      <c r="H64" s="223"/>
      <c r="I64" s="223"/>
      <c r="J64" s="223"/>
      <c r="K64" s="223"/>
      <c r="L64" s="223"/>
      <c r="M64" s="223"/>
      <c r="N64" s="223"/>
      <c r="O64" s="223"/>
      <c r="P64" s="360"/>
    </row>
    <row r="65" spans="1:16" s="58" customFormat="1" ht="9.75">
      <c r="A65" s="358">
        <v>32</v>
      </c>
      <c r="B65" s="128" t="s">
        <v>322</v>
      </c>
      <c r="C65" s="205" t="s">
        <v>657</v>
      </c>
      <c r="D65" s="151" t="s">
        <v>490</v>
      </c>
      <c r="E65" s="199">
        <f>E60/0.5+1+1</f>
        <v>218</v>
      </c>
      <c r="F65" s="191"/>
      <c r="G65" s="190"/>
      <c r="H65" s="190"/>
      <c r="I65" s="190"/>
      <c r="J65" s="190"/>
      <c r="K65" s="190"/>
      <c r="L65" s="190"/>
      <c r="M65" s="190"/>
      <c r="N65" s="190"/>
      <c r="O65" s="190"/>
      <c r="P65" s="361"/>
    </row>
    <row r="66" spans="1:16" s="58" customFormat="1" ht="9.75">
      <c r="A66" s="358">
        <v>33</v>
      </c>
      <c r="B66" s="128" t="s">
        <v>322</v>
      </c>
      <c r="C66" s="205" t="s">
        <v>658</v>
      </c>
      <c r="D66" s="151" t="s">
        <v>490</v>
      </c>
      <c r="E66" s="199">
        <f>3*7</f>
        <v>21</v>
      </c>
      <c r="F66" s="75"/>
      <c r="G66" s="74"/>
      <c r="H66" s="74"/>
      <c r="I66" s="74"/>
      <c r="J66" s="74"/>
      <c r="K66" s="74"/>
      <c r="L66" s="74"/>
      <c r="M66" s="74"/>
      <c r="N66" s="74"/>
      <c r="O66" s="74"/>
      <c r="P66" s="272"/>
    </row>
    <row r="67" spans="1:16" s="58" customFormat="1" ht="9.75">
      <c r="A67" s="358">
        <v>34</v>
      </c>
      <c r="B67" s="128" t="s">
        <v>322</v>
      </c>
      <c r="C67" s="205" t="s">
        <v>108</v>
      </c>
      <c r="D67" s="151" t="s">
        <v>14</v>
      </c>
      <c r="E67" s="199">
        <v>1</v>
      </c>
      <c r="F67" s="75"/>
      <c r="G67" s="74"/>
      <c r="H67" s="74"/>
      <c r="I67" s="74"/>
      <c r="J67" s="74"/>
      <c r="K67" s="74"/>
      <c r="L67" s="74"/>
      <c r="M67" s="74"/>
      <c r="N67" s="74"/>
      <c r="O67" s="74"/>
      <c r="P67" s="272"/>
    </row>
    <row r="68" spans="1:16" s="58" customFormat="1" ht="20.25">
      <c r="A68" s="358">
        <v>35</v>
      </c>
      <c r="B68" s="128" t="s">
        <v>322</v>
      </c>
      <c r="C68" s="198" t="s">
        <v>109</v>
      </c>
      <c r="D68" s="151" t="s">
        <v>603</v>
      </c>
      <c r="E68" s="199">
        <f>SUM(E69:E82)</f>
        <v>1460</v>
      </c>
      <c r="F68" s="75"/>
      <c r="G68" s="74"/>
      <c r="H68" s="74"/>
      <c r="I68" s="74"/>
      <c r="J68" s="74"/>
      <c r="K68" s="74"/>
      <c r="L68" s="74"/>
      <c r="M68" s="74"/>
      <c r="N68" s="74"/>
      <c r="O68" s="74"/>
      <c r="P68" s="272"/>
    </row>
    <row r="69" spans="1:16" s="58" customFormat="1" ht="9.75">
      <c r="A69" s="358">
        <v>36</v>
      </c>
      <c r="B69" s="128" t="s">
        <v>322</v>
      </c>
      <c r="C69" s="198" t="s">
        <v>110</v>
      </c>
      <c r="D69" s="151"/>
      <c r="E69" s="199"/>
      <c r="F69" s="191"/>
      <c r="G69" s="190"/>
      <c r="H69" s="190"/>
      <c r="I69" s="190"/>
      <c r="J69" s="190"/>
      <c r="K69" s="190"/>
      <c r="L69" s="190"/>
      <c r="M69" s="190"/>
      <c r="N69" s="190"/>
      <c r="O69" s="190"/>
      <c r="P69" s="361"/>
    </row>
    <row r="70" spans="1:16" s="58" customFormat="1" ht="9.75">
      <c r="A70" s="358">
        <v>37</v>
      </c>
      <c r="B70" s="128" t="s">
        <v>322</v>
      </c>
      <c r="C70" s="205" t="s">
        <v>292</v>
      </c>
      <c r="D70" s="151" t="s">
        <v>603</v>
      </c>
      <c r="E70" s="199">
        <v>40</v>
      </c>
      <c r="F70" s="191"/>
      <c r="G70" s="190"/>
      <c r="H70" s="190"/>
      <c r="I70" s="190"/>
      <c r="J70" s="190"/>
      <c r="K70" s="190"/>
      <c r="L70" s="190"/>
      <c r="M70" s="190"/>
      <c r="N70" s="190"/>
      <c r="O70" s="190"/>
      <c r="P70" s="361"/>
    </row>
    <row r="71" spans="1:16" s="58" customFormat="1" ht="9.75">
      <c r="A71" s="358">
        <v>38</v>
      </c>
      <c r="B71" s="128" t="s">
        <v>322</v>
      </c>
      <c r="C71" s="205" t="s">
        <v>214</v>
      </c>
      <c r="D71" s="151" t="s">
        <v>603</v>
      </c>
      <c r="E71" s="199">
        <v>40</v>
      </c>
      <c r="F71" s="191"/>
      <c r="G71" s="190"/>
      <c r="H71" s="190"/>
      <c r="I71" s="190"/>
      <c r="J71" s="190"/>
      <c r="K71" s="190"/>
      <c r="L71" s="190"/>
      <c r="M71" s="190"/>
      <c r="N71" s="190"/>
      <c r="O71" s="190"/>
      <c r="P71" s="361"/>
    </row>
    <row r="72" spans="1:16" s="58" customFormat="1" ht="9.75">
      <c r="A72" s="358">
        <v>39</v>
      </c>
      <c r="B72" s="128" t="s">
        <v>322</v>
      </c>
      <c r="C72" s="198" t="s">
        <v>111</v>
      </c>
      <c r="D72" s="151"/>
      <c r="E72" s="199"/>
      <c r="F72" s="191"/>
      <c r="G72" s="190"/>
      <c r="H72" s="190"/>
      <c r="I72" s="190"/>
      <c r="J72" s="190"/>
      <c r="K72" s="190"/>
      <c r="L72" s="190"/>
      <c r="M72" s="190"/>
      <c r="N72" s="190"/>
      <c r="O72" s="190"/>
      <c r="P72" s="361"/>
    </row>
    <row r="73" spans="1:16" s="58" customFormat="1" ht="9.75">
      <c r="A73" s="358">
        <v>40</v>
      </c>
      <c r="B73" s="128" t="s">
        <v>322</v>
      </c>
      <c r="C73" s="205" t="s">
        <v>213</v>
      </c>
      <c r="D73" s="151" t="s">
        <v>603</v>
      </c>
      <c r="E73" s="199">
        <f>50</f>
        <v>50</v>
      </c>
      <c r="F73" s="75"/>
      <c r="G73" s="74"/>
      <c r="H73" s="74"/>
      <c r="I73" s="74"/>
      <c r="J73" s="74"/>
      <c r="K73" s="74"/>
      <c r="L73" s="74"/>
      <c r="M73" s="74"/>
      <c r="N73" s="74"/>
      <c r="O73" s="74"/>
      <c r="P73" s="272"/>
    </row>
    <row r="74" spans="1:16" s="58" customFormat="1" ht="9.75">
      <c r="A74" s="358">
        <v>41</v>
      </c>
      <c r="B74" s="128" t="s">
        <v>322</v>
      </c>
      <c r="C74" s="205" t="s">
        <v>214</v>
      </c>
      <c r="D74" s="151" t="s">
        <v>603</v>
      </c>
      <c r="E74" s="199">
        <f>50</f>
        <v>50</v>
      </c>
      <c r="F74" s="191"/>
      <c r="G74" s="190"/>
      <c r="H74" s="190"/>
      <c r="I74" s="190"/>
      <c r="J74" s="190"/>
      <c r="K74" s="190"/>
      <c r="L74" s="190"/>
      <c r="M74" s="190"/>
      <c r="N74" s="190"/>
      <c r="O74" s="190"/>
      <c r="P74" s="361"/>
    </row>
    <row r="75" spans="1:16" s="58" customFormat="1" ht="9.75">
      <c r="A75" s="358">
        <v>42</v>
      </c>
      <c r="B75" s="128" t="s">
        <v>322</v>
      </c>
      <c r="C75" s="205" t="s">
        <v>215</v>
      </c>
      <c r="D75" s="151" t="s">
        <v>603</v>
      </c>
      <c r="E75" s="199">
        <f>50+50+50+50+80+40</f>
        <v>320</v>
      </c>
      <c r="F75" s="191"/>
      <c r="G75" s="190"/>
      <c r="H75" s="190"/>
      <c r="I75" s="190"/>
      <c r="J75" s="190"/>
      <c r="K75" s="190"/>
      <c r="L75" s="190"/>
      <c r="M75" s="190"/>
      <c r="N75" s="190"/>
      <c r="O75" s="190"/>
      <c r="P75" s="361"/>
    </row>
    <row r="76" spans="1:16" s="58" customFormat="1" ht="9.75">
      <c r="A76" s="358">
        <v>43</v>
      </c>
      <c r="B76" s="128" t="s">
        <v>322</v>
      </c>
      <c r="C76" s="205" t="s">
        <v>216</v>
      </c>
      <c r="D76" s="151" t="s">
        <v>603</v>
      </c>
      <c r="E76" s="199">
        <f>30</f>
        <v>30</v>
      </c>
      <c r="F76" s="75"/>
      <c r="G76" s="74"/>
      <c r="H76" s="74"/>
      <c r="I76" s="74"/>
      <c r="J76" s="74"/>
      <c r="K76" s="74"/>
      <c r="L76" s="74"/>
      <c r="M76" s="74"/>
      <c r="N76" s="74"/>
      <c r="O76" s="74"/>
      <c r="P76" s="272"/>
    </row>
    <row r="77" spans="1:16" s="58" customFormat="1" ht="9.75">
      <c r="A77" s="358">
        <v>44</v>
      </c>
      <c r="B77" s="128" t="s">
        <v>322</v>
      </c>
      <c r="C77" s="205" t="s">
        <v>217</v>
      </c>
      <c r="D77" s="151" t="s">
        <v>603</v>
      </c>
      <c r="E77" s="199">
        <f>25+50+15+15+15+30+30+30</f>
        <v>210</v>
      </c>
      <c r="F77" s="191"/>
      <c r="G77" s="190"/>
      <c r="H77" s="190"/>
      <c r="I77" s="190"/>
      <c r="J77" s="190"/>
      <c r="K77" s="190"/>
      <c r="L77" s="190"/>
      <c r="M77" s="190"/>
      <c r="N77" s="190"/>
      <c r="O77" s="190"/>
      <c r="P77" s="361"/>
    </row>
    <row r="78" spans="1:16" s="58" customFormat="1" ht="20.25">
      <c r="A78" s="358">
        <v>45</v>
      </c>
      <c r="B78" s="128" t="s">
        <v>322</v>
      </c>
      <c r="C78" s="212" t="s">
        <v>293</v>
      </c>
      <c r="D78" s="151" t="s">
        <v>603</v>
      </c>
      <c r="E78" s="199">
        <v>80</v>
      </c>
      <c r="F78" s="191"/>
      <c r="G78" s="190"/>
      <c r="H78" s="190"/>
      <c r="I78" s="190"/>
      <c r="J78" s="190"/>
      <c r="K78" s="190"/>
      <c r="L78" s="190"/>
      <c r="M78" s="190"/>
      <c r="N78" s="190"/>
      <c r="O78" s="190"/>
      <c r="P78" s="361"/>
    </row>
    <row r="79" spans="1:16" s="58" customFormat="1" ht="9.75">
      <c r="A79" s="358">
        <v>46</v>
      </c>
      <c r="B79" s="128" t="s">
        <v>322</v>
      </c>
      <c r="C79" s="212" t="s">
        <v>288</v>
      </c>
      <c r="D79" s="211" t="s">
        <v>603</v>
      </c>
      <c r="E79" s="226">
        <v>55</v>
      </c>
      <c r="F79" s="191"/>
      <c r="G79" s="190"/>
      <c r="H79" s="190"/>
      <c r="I79" s="190"/>
      <c r="J79" s="190"/>
      <c r="K79" s="190"/>
      <c r="L79" s="190"/>
      <c r="M79" s="190"/>
      <c r="N79" s="190"/>
      <c r="O79" s="190"/>
      <c r="P79" s="361"/>
    </row>
    <row r="80" spans="1:16" s="58" customFormat="1" ht="9.75">
      <c r="A80" s="358">
        <v>47</v>
      </c>
      <c r="B80" s="128" t="s">
        <v>322</v>
      </c>
      <c r="C80" s="198" t="s">
        <v>112</v>
      </c>
      <c r="D80" s="151"/>
      <c r="E80" s="199"/>
      <c r="F80" s="191"/>
      <c r="G80" s="190"/>
      <c r="H80" s="190"/>
      <c r="I80" s="190"/>
      <c r="J80" s="190"/>
      <c r="K80" s="190"/>
      <c r="L80" s="190"/>
      <c r="M80" s="190"/>
      <c r="N80" s="190"/>
      <c r="O80" s="190"/>
      <c r="P80" s="361"/>
    </row>
    <row r="81" spans="1:16" s="58" customFormat="1" ht="9.75">
      <c r="A81" s="358">
        <v>48</v>
      </c>
      <c r="B81" s="128" t="s">
        <v>322</v>
      </c>
      <c r="C81" s="205" t="s">
        <v>217</v>
      </c>
      <c r="D81" s="151" t="s">
        <v>603</v>
      </c>
      <c r="E81" s="199">
        <f>65+60+55</f>
        <v>180</v>
      </c>
      <c r="F81" s="191"/>
      <c r="G81" s="190"/>
      <c r="H81" s="190"/>
      <c r="I81" s="190"/>
      <c r="J81" s="190"/>
      <c r="K81" s="190"/>
      <c r="L81" s="190"/>
      <c r="M81" s="190"/>
      <c r="N81" s="190"/>
      <c r="O81" s="190"/>
      <c r="P81" s="361"/>
    </row>
    <row r="82" spans="1:16" s="58" customFormat="1" ht="9.75">
      <c r="A82" s="358">
        <v>49</v>
      </c>
      <c r="B82" s="128" t="s">
        <v>322</v>
      </c>
      <c r="C82" s="205" t="s">
        <v>218</v>
      </c>
      <c r="D82" s="151" t="s">
        <v>603</v>
      </c>
      <c r="E82" s="199">
        <f>30+40+40+30+20+90+15+40+100</f>
        <v>405</v>
      </c>
      <c r="F82" s="191"/>
      <c r="G82" s="190"/>
      <c r="H82" s="190"/>
      <c r="I82" s="190"/>
      <c r="J82" s="190"/>
      <c r="K82" s="190"/>
      <c r="L82" s="190"/>
      <c r="M82" s="190"/>
      <c r="N82" s="190"/>
      <c r="O82" s="190"/>
      <c r="P82" s="361"/>
    </row>
    <row r="83" spans="1:16" s="58" customFormat="1" ht="9.75">
      <c r="A83" s="358">
        <v>50</v>
      </c>
      <c r="B83" s="128" t="s">
        <v>322</v>
      </c>
      <c r="C83" s="198" t="s">
        <v>113</v>
      </c>
      <c r="D83" s="151" t="s">
        <v>603</v>
      </c>
      <c r="E83" s="199">
        <f>E68*0.3</f>
        <v>438</v>
      </c>
      <c r="F83" s="191"/>
      <c r="G83" s="190"/>
      <c r="H83" s="190"/>
      <c r="I83" s="190"/>
      <c r="J83" s="190"/>
      <c r="K83" s="190"/>
      <c r="L83" s="190"/>
      <c r="M83" s="190"/>
      <c r="N83" s="190"/>
      <c r="O83" s="190"/>
      <c r="P83" s="361"/>
    </row>
    <row r="84" spans="1:16" s="58" customFormat="1" ht="20.25">
      <c r="A84" s="358">
        <v>51</v>
      </c>
      <c r="B84" s="128" t="s">
        <v>322</v>
      </c>
      <c r="C84" s="198" t="s">
        <v>294</v>
      </c>
      <c r="D84" s="151" t="s">
        <v>14</v>
      </c>
      <c r="E84" s="199">
        <v>1</v>
      </c>
      <c r="F84" s="75"/>
      <c r="G84" s="74"/>
      <c r="H84" s="74"/>
      <c r="I84" s="74"/>
      <c r="J84" s="74"/>
      <c r="K84" s="74"/>
      <c r="L84" s="74"/>
      <c r="M84" s="74"/>
      <c r="N84" s="74"/>
      <c r="O84" s="74"/>
      <c r="P84" s="272"/>
    </row>
    <row r="85" spans="1:16" s="58" customFormat="1" ht="9.75">
      <c r="A85" s="358">
        <v>52</v>
      </c>
      <c r="B85" s="128" t="s">
        <v>322</v>
      </c>
      <c r="C85" s="198" t="s">
        <v>219</v>
      </c>
      <c r="D85" s="151" t="s">
        <v>603</v>
      </c>
      <c r="E85" s="199">
        <f>E86+E87+E88</f>
        <v>140</v>
      </c>
      <c r="F85" s="191"/>
      <c r="G85" s="190"/>
      <c r="H85" s="190"/>
      <c r="I85" s="190"/>
      <c r="J85" s="190"/>
      <c r="K85" s="190"/>
      <c r="L85" s="190"/>
      <c r="M85" s="190"/>
      <c r="N85" s="190"/>
      <c r="O85" s="190"/>
      <c r="P85" s="361"/>
    </row>
    <row r="86" spans="1:16" s="58" customFormat="1" ht="9.75">
      <c r="A86" s="358">
        <v>53</v>
      </c>
      <c r="B86" s="128" t="s">
        <v>322</v>
      </c>
      <c r="C86" s="205" t="s">
        <v>220</v>
      </c>
      <c r="D86" s="151" t="s">
        <v>603</v>
      </c>
      <c r="E86" s="199">
        <v>60</v>
      </c>
      <c r="F86" s="191"/>
      <c r="G86" s="190"/>
      <c r="H86" s="190"/>
      <c r="I86" s="190"/>
      <c r="J86" s="190"/>
      <c r="K86" s="190"/>
      <c r="L86" s="190"/>
      <c r="M86" s="190"/>
      <c r="N86" s="190"/>
      <c r="O86" s="190"/>
      <c r="P86" s="361"/>
    </row>
    <row r="87" spans="1:16" s="58" customFormat="1" ht="9.75">
      <c r="A87" s="358">
        <v>54</v>
      </c>
      <c r="B87" s="128" t="s">
        <v>322</v>
      </c>
      <c r="C87" s="205" t="s">
        <v>221</v>
      </c>
      <c r="D87" s="151" t="s">
        <v>603</v>
      </c>
      <c r="E87" s="199">
        <v>40</v>
      </c>
      <c r="F87" s="191"/>
      <c r="G87" s="190"/>
      <c r="H87" s="190"/>
      <c r="I87" s="190"/>
      <c r="J87" s="190"/>
      <c r="K87" s="190"/>
      <c r="L87" s="190"/>
      <c r="M87" s="190"/>
      <c r="N87" s="190"/>
      <c r="O87" s="190"/>
      <c r="P87" s="361"/>
    </row>
    <row r="88" spans="1:16" s="58" customFormat="1" ht="9.75">
      <c r="A88" s="358">
        <v>55</v>
      </c>
      <c r="B88" s="128" t="s">
        <v>322</v>
      </c>
      <c r="C88" s="205" t="s">
        <v>222</v>
      </c>
      <c r="D88" s="151" t="s">
        <v>603</v>
      </c>
      <c r="E88" s="199">
        <v>40</v>
      </c>
      <c r="F88" s="191"/>
      <c r="G88" s="190"/>
      <c r="H88" s="190"/>
      <c r="I88" s="190"/>
      <c r="J88" s="190"/>
      <c r="K88" s="190"/>
      <c r="L88" s="190"/>
      <c r="M88" s="190"/>
      <c r="N88" s="190"/>
      <c r="O88" s="190"/>
      <c r="P88" s="361"/>
    </row>
    <row r="89" spans="1:16" s="58" customFormat="1" ht="9.75">
      <c r="A89" s="358">
        <v>56</v>
      </c>
      <c r="B89" s="128" t="s">
        <v>322</v>
      </c>
      <c r="C89" s="203" t="s">
        <v>114</v>
      </c>
      <c r="D89" s="151" t="s">
        <v>14</v>
      </c>
      <c r="E89" s="199">
        <v>1</v>
      </c>
      <c r="F89" s="191"/>
      <c r="G89" s="190"/>
      <c r="H89" s="190"/>
      <c r="I89" s="190"/>
      <c r="J89" s="190"/>
      <c r="K89" s="190"/>
      <c r="L89" s="190"/>
      <c r="M89" s="190"/>
      <c r="N89" s="190"/>
      <c r="O89" s="190"/>
      <c r="P89" s="361"/>
    </row>
    <row r="90" spans="1:16" s="58" customFormat="1" ht="20.25">
      <c r="A90" s="362"/>
      <c r="B90" s="224"/>
      <c r="C90" s="198" t="s">
        <v>166</v>
      </c>
      <c r="D90" s="151" t="s">
        <v>603</v>
      </c>
      <c r="E90" s="199">
        <f>E91+E92</f>
        <v>260</v>
      </c>
      <c r="F90" s="224"/>
      <c r="G90" s="224"/>
      <c r="H90" s="224"/>
      <c r="I90" s="224"/>
      <c r="J90" s="224"/>
      <c r="K90" s="224"/>
      <c r="L90" s="224"/>
      <c r="M90" s="224"/>
      <c r="N90" s="224"/>
      <c r="O90" s="224"/>
      <c r="P90" s="363"/>
    </row>
    <row r="91" spans="1:16" s="58" customFormat="1" ht="9.75">
      <c r="A91" s="358">
        <v>1</v>
      </c>
      <c r="B91" s="128" t="s">
        <v>346</v>
      </c>
      <c r="C91" s="205" t="s">
        <v>167</v>
      </c>
      <c r="D91" s="151" t="s">
        <v>603</v>
      </c>
      <c r="E91" s="199">
        <f>40+40+50+50</f>
        <v>180</v>
      </c>
      <c r="F91" s="75"/>
      <c r="G91" s="74"/>
      <c r="H91" s="74"/>
      <c r="I91" s="74"/>
      <c r="J91" s="74"/>
      <c r="K91" s="74"/>
      <c r="L91" s="74"/>
      <c r="M91" s="74"/>
      <c r="N91" s="74"/>
      <c r="O91" s="74"/>
      <c r="P91" s="272"/>
    </row>
    <row r="92" spans="1:16" s="58" customFormat="1" ht="9.75">
      <c r="A92" s="364"/>
      <c r="B92" s="225"/>
      <c r="C92" s="205" t="s">
        <v>168</v>
      </c>
      <c r="D92" s="151" t="s">
        <v>603</v>
      </c>
      <c r="E92" s="199">
        <v>80</v>
      </c>
      <c r="F92" s="225"/>
      <c r="G92" s="225"/>
      <c r="H92" s="225"/>
      <c r="I92" s="225"/>
      <c r="J92" s="225"/>
      <c r="K92" s="225"/>
      <c r="L92" s="225"/>
      <c r="M92" s="225"/>
      <c r="N92" s="225"/>
      <c r="O92" s="225"/>
      <c r="P92" s="365"/>
    </row>
    <row r="93" spans="1:16" s="58" customFormat="1" ht="20.25">
      <c r="A93" s="358">
        <v>3</v>
      </c>
      <c r="B93" s="128" t="s">
        <v>346</v>
      </c>
      <c r="C93" s="198" t="s">
        <v>115</v>
      </c>
      <c r="D93" s="151" t="s">
        <v>14</v>
      </c>
      <c r="E93" s="199">
        <f>E94+E95+E96</f>
        <v>16</v>
      </c>
      <c r="F93" s="191"/>
      <c r="G93" s="190"/>
      <c r="H93" s="190"/>
      <c r="I93" s="190"/>
      <c r="J93" s="190"/>
      <c r="K93" s="190"/>
      <c r="L93" s="190"/>
      <c r="M93" s="190"/>
      <c r="N93" s="190"/>
      <c r="O93" s="190"/>
      <c r="P93" s="361"/>
    </row>
    <row r="94" spans="1:16" s="58" customFormat="1" ht="9.75">
      <c r="A94" s="358">
        <v>4</v>
      </c>
      <c r="B94" s="128" t="s">
        <v>346</v>
      </c>
      <c r="C94" s="205" t="s">
        <v>223</v>
      </c>
      <c r="D94" s="151" t="s">
        <v>490</v>
      </c>
      <c r="E94" s="199">
        <v>5</v>
      </c>
      <c r="F94" s="75"/>
      <c r="G94" s="74"/>
      <c r="H94" s="74"/>
      <c r="I94" s="74"/>
      <c r="J94" s="74"/>
      <c r="K94" s="74"/>
      <c r="L94" s="74"/>
      <c r="M94" s="74"/>
      <c r="N94" s="74"/>
      <c r="O94" s="74"/>
      <c r="P94" s="272"/>
    </row>
    <row r="95" spans="1:16" s="58" customFormat="1" ht="9.75">
      <c r="A95" s="358">
        <v>5</v>
      </c>
      <c r="B95" s="128" t="s">
        <v>346</v>
      </c>
      <c r="C95" s="205" t="s">
        <v>224</v>
      </c>
      <c r="D95" s="151" t="s">
        <v>490</v>
      </c>
      <c r="E95" s="199">
        <v>7</v>
      </c>
      <c r="F95" s="191"/>
      <c r="G95" s="190"/>
      <c r="H95" s="190"/>
      <c r="I95" s="190"/>
      <c r="J95" s="190"/>
      <c r="K95" s="190"/>
      <c r="L95" s="190"/>
      <c r="M95" s="190"/>
      <c r="N95" s="190"/>
      <c r="O95" s="190"/>
      <c r="P95" s="361"/>
    </row>
    <row r="96" spans="1:16" s="58" customFormat="1" ht="9.75">
      <c r="A96" s="358">
        <v>6</v>
      </c>
      <c r="B96" s="128" t="s">
        <v>346</v>
      </c>
      <c r="C96" s="205" t="s">
        <v>225</v>
      </c>
      <c r="D96" s="151" t="s">
        <v>490</v>
      </c>
      <c r="E96" s="199">
        <v>4</v>
      </c>
      <c r="F96" s="75"/>
      <c r="G96" s="74"/>
      <c r="H96" s="74"/>
      <c r="I96" s="74"/>
      <c r="J96" s="74"/>
      <c r="K96" s="74"/>
      <c r="L96" s="74"/>
      <c r="M96" s="74"/>
      <c r="N96" s="74"/>
      <c r="O96" s="74"/>
      <c r="P96" s="272"/>
    </row>
    <row r="97" spans="1:16" s="58" customFormat="1" ht="9.75">
      <c r="A97" s="358">
        <v>7</v>
      </c>
      <c r="B97" s="128" t="s">
        <v>346</v>
      </c>
      <c r="C97" s="205" t="s">
        <v>226</v>
      </c>
      <c r="D97" s="151" t="s">
        <v>490</v>
      </c>
      <c r="E97" s="199">
        <f>E93</f>
        <v>16</v>
      </c>
      <c r="F97" s="191"/>
      <c r="G97" s="190"/>
      <c r="H97" s="190"/>
      <c r="I97" s="190"/>
      <c r="J97" s="190"/>
      <c r="K97" s="190"/>
      <c r="L97" s="190"/>
      <c r="M97" s="190"/>
      <c r="N97" s="190"/>
      <c r="O97" s="190"/>
      <c r="P97" s="361"/>
    </row>
    <row r="98" spans="1:16" s="58" customFormat="1" ht="9.75">
      <c r="A98" s="358">
        <v>8</v>
      </c>
      <c r="B98" s="128" t="s">
        <v>346</v>
      </c>
      <c r="C98" s="205" t="s">
        <v>116</v>
      </c>
      <c r="D98" s="151" t="s">
        <v>490</v>
      </c>
      <c r="E98" s="199">
        <f>E97</f>
        <v>16</v>
      </c>
      <c r="F98" s="191"/>
      <c r="G98" s="190"/>
      <c r="H98" s="190"/>
      <c r="I98" s="190"/>
      <c r="J98" s="190"/>
      <c r="K98" s="190"/>
      <c r="L98" s="190"/>
      <c r="M98" s="190"/>
      <c r="N98" s="190"/>
      <c r="O98" s="190"/>
      <c r="P98" s="361"/>
    </row>
    <row r="99" spans="1:16" s="58" customFormat="1" ht="9.75">
      <c r="A99" s="358">
        <v>9</v>
      </c>
      <c r="B99" s="128" t="s">
        <v>346</v>
      </c>
      <c r="C99" s="205" t="s">
        <v>158</v>
      </c>
      <c r="D99" s="151" t="s">
        <v>14</v>
      </c>
      <c r="E99" s="199">
        <v>1</v>
      </c>
      <c r="F99" s="191"/>
      <c r="G99" s="190"/>
      <c r="H99" s="190"/>
      <c r="I99" s="190"/>
      <c r="J99" s="190"/>
      <c r="K99" s="190"/>
      <c r="L99" s="190"/>
      <c r="M99" s="190"/>
      <c r="N99" s="190"/>
      <c r="O99" s="190"/>
      <c r="P99" s="361"/>
    </row>
    <row r="100" spans="1:16" s="58" customFormat="1" ht="20.25">
      <c r="A100" s="358">
        <v>10</v>
      </c>
      <c r="B100" s="128" t="s">
        <v>346</v>
      </c>
      <c r="C100" s="198" t="s">
        <v>392</v>
      </c>
      <c r="D100" s="151" t="s">
        <v>14</v>
      </c>
      <c r="E100" s="199">
        <f>SUM(E101:E104)</f>
        <v>10</v>
      </c>
      <c r="F100" s="191"/>
      <c r="G100" s="190"/>
      <c r="H100" s="190"/>
      <c r="I100" s="190"/>
      <c r="J100" s="190"/>
      <c r="K100" s="190"/>
      <c r="L100" s="190"/>
      <c r="M100" s="190"/>
      <c r="N100" s="190"/>
      <c r="O100" s="190"/>
      <c r="P100" s="361"/>
    </row>
    <row r="101" spans="1:16" s="58" customFormat="1" ht="9.75">
      <c r="A101" s="358">
        <v>11</v>
      </c>
      <c r="B101" s="128" t="s">
        <v>346</v>
      </c>
      <c r="C101" s="205" t="s">
        <v>227</v>
      </c>
      <c r="D101" s="151" t="s">
        <v>490</v>
      </c>
      <c r="E101" s="199">
        <v>2</v>
      </c>
      <c r="F101" s="191"/>
      <c r="G101" s="190"/>
      <c r="H101" s="190"/>
      <c r="I101" s="190"/>
      <c r="J101" s="190"/>
      <c r="K101" s="190"/>
      <c r="L101" s="190"/>
      <c r="M101" s="190"/>
      <c r="N101" s="190"/>
      <c r="O101" s="190"/>
      <c r="P101" s="361"/>
    </row>
    <row r="102" spans="1:16" s="58" customFormat="1" ht="9.75">
      <c r="A102" s="358">
        <v>12</v>
      </c>
      <c r="B102" s="128" t="s">
        <v>346</v>
      </c>
      <c r="C102" s="205" t="s">
        <v>228</v>
      </c>
      <c r="D102" s="151" t="s">
        <v>490</v>
      </c>
      <c r="E102" s="199">
        <v>1</v>
      </c>
      <c r="F102" s="191"/>
      <c r="G102" s="190"/>
      <c r="H102" s="190"/>
      <c r="I102" s="190"/>
      <c r="J102" s="190"/>
      <c r="K102" s="190"/>
      <c r="L102" s="190"/>
      <c r="M102" s="190"/>
      <c r="N102" s="190"/>
      <c r="O102" s="190"/>
      <c r="P102" s="361"/>
    </row>
    <row r="103" spans="1:16" s="58" customFormat="1" ht="9.75">
      <c r="A103" s="358">
        <v>13</v>
      </c>
      <c r="B103" s="128" t="s">
        <v>346</v>
      </c>
      <c r="C103" s="205" t="s">
        <v>229</v>
      </c>
      <c r="D103" s="151" t="s">
        <v>490</v>
      </c>
      <c r="E103" s="199">
        <v>4</v>
      </c>
      <c r="F103" s="191"/>
      <c r="G103" s="190"/>
      <c r="H103" s="190"/>
      <c r="I103" s="190"/>
      <c r="J103" s="190"/>
      <c r="K103" s="190"/>
      <c r="L103" s="190"/>
      <c r="M103" s="190"/>
      <c r="N103" s="190"/>
      <c r="O103" s="190"/>
      <c r="P103" s="361"/>
    </row>
    <row r="104" spans="1:16" s="49" customFormat="1" ht="12">
      <c r="A104" s="358">
        <v>14</v>
      </c>
      <c r="B104" s="128" t="s">
        <v>346</v>
      </c>
      <c r="C104" s="205" t="s">
        <v>230</v>
      </c>
      <c r="D104" s="151" t="s">
        <v>490</v>
      </c>
      <c r="E104" s="199">
        <v>3</v>
      </c>
      <c r="F104" s="191"/>
      <c r="G104" s="190"/>
      <c r="H104" s="190"/>
      <c r="I104" s="190"/>
      <c r="J104" s="190"/>
      <c r="K104" s="190"/>
      <c r="L104" s="190"/>
      <c r="M104" s="190"/>
      <c r="N104" s="190"/>
      <c r="O104" s="190"/>
      <c r="P104" s="361"/>
    </row>
    <row r="105" spans="1:16" s="58" customFormat="1" ht="9.75">
      <c r="A105" s="358">
        <v>15</v>
      </c>
      <c r="B105" s="128" t="s">
        <v>346</v>
      </c>
      <c r="C105" s="205" t="s">
        <v>158</v>
      </c>
      <c r="D105" s="151"/>
      <c r="E105" s="199"/>
      <c r="F105" s="75"/>
      <c r="G105" s="74"/>
      <c r="H105" s="74"/>
      <c r="I105" s="74"/>
      <c r="J105" s="74"/>
      <c r="K105" s="74"/>
      <c r="L105" s="74"/>
      <c r="M105" s="74"/>
      <c r="N105" s="74"/>
      <c r="O105" s="74"/>
      <c r="P105" s="272"/>
    </row>
    <row r="106" spans="1:16" s="58" customFormat="1" ht="20.25">
      <c r="A106" s="358">
        <v>16</v>
      </c>
      <c r="B106" s="128" t="s">
        <v>346</v>
      </c>
      <c r="C106" s="198" t="s">
        <v>393</v>
      </c>
      <c r="D106" s="151" t="s">
        <v>490</v>
      </c>
      <c r="E106" s="199">
        <f>E107</f>
        <v>8</v>
      </c>
      <c r="F106" s="191"/>
      <c r="G106" s="190"/>
      <c r="H106" s="190"/>
      <c r="I106" s="190"/>
      <c r="J106" s="190"/>
      <c r="K106" s="190"/>
      <c r="L106" s="190"/>
      <c r="M106" s="190"/>
      <c r="N106" s="190"/>
      <c r="O106" s="190"/>
      <c r="P106" s="361"/>
    </row>
    <row r="107" spans="1:16" s="58" customFormat="1" ht="9.75">
      <c r="A107" s="358">
        <v>17</v>
      </c>
      <c r="B107" s="128" t="s">
        <v>346</v>
      </c>
      <c r="C107" s="212" t="s">
        <v>231</v>
      </c>
      <c r="D107" s="151" t="s">
        <v>490</v>
      </c>
      <c r="E107" s="199">
        <v>8</v>
      </c>
      <c r="F107" s="75"/>
      <c r="G107" s="74"/>
      <c r="H107" s="74"/>
      <c r="I107" s="74"/>
      <c r="J107" s="74"/>
      <c r="K107" s="74"/>
      <c r="L107" s="74"/>
      <c r="M107" s="74"/>
      <c r="N107" s="74"/>
      <c r="O107" s="74"/>
      <c r="P107" s="272"/>
    </row>
    <row r="108" spans="1:16" s="58" customFormat="1" ht="20.25">
      <c r="A108" s="358">
        <v>18</v>
      </c>
      <c r="B108" s="128" t="s">
        <v>346</v>
      </c>
      <c r="C108" s="198" t="s">
        <v>394</v>
      </c>
      <c r="D108" s="151" t="s">
        <v>490</v>
      </c>
      <c r="E108" s="199">
        <f>SUM(E109:E114)</f>
        <v>67</v>
      </c>
      <c r="F108" s="75"/>
      <c r="G108" s="74"/>
      <c r="H108" s="74"/>
      <c r="I108" s="74"/>
      <c r="J108" s="74"/>
      <c r="K108" s="74"/>
      <c r="L108" s="74"/>
      <c r="M108" s="74"/>
      <c r="N108" s="74"/>
      <c r="O108" s="74"/>
      <c r="P108" s="272"/>
    </row>
    <row r="109" spans="1:16" s="58" customFormat="1" ht="9.75">
      <c r="A109" s="358">
        <v>19</v>
      </c>
      <c r="B109" s="128" t="s">
        <v>346</v>
      </c>
      <c r="C109" s="212" t="s">
        <v>232</v>
      </c>
      <c r="D109" s="151" t="s">
        <v>490</v>
      </c>
      <c r="E109" s="199">
        <v>13</v>
      </c>
      <c r="F109" s="75"/>
      <c r="G109" s="74"/>
      <c r="H109" s="74"/>
      <c r="I109" s="74"/>
      <c r="J109" s="74"/>
      <c r="K109" s="74"/>
      <c r="L109" s="74"/>
      <c r="M109" s="74"/>
      <c r="N109" s="74"/>
      <c r="O109" s="74"/>
      <c r="P109" s="272"/>
    </row>
    <row r="110" spans="1:16" s="58" customFormat="1" ht="20.25">
      <c r="A110" s="358">
        <v>20</v>
      </c>
      <c r="B110" s="128" t="s">
        <v>346</v>
      </c>
      <c r="C110" s="212" t="s">
        <v>233</v>
      </c>
      <c r="D110" s="151" t="s">
        <v>490</v>
      </c>
      <c r="E110" s="199">
        <v>9</v>
      </c>
      <c r="F110" s="75"/>
      <c r="G110" s="74"/>
      <c r="H110" s="74"/>
      <c r="I110" s="74"/>
      <c r="J110" s="74"/>
      <c r="K110" s="74"/>
      <c r="L110" s="74"/>
      <c r="M110" s="74"/>
      <c r="N110" s="74"/>
      <c r="O110" s="74"/>
      <c r="P110" s="272"/>
    </row>
    <row r="111" spans="1:16" s="58" customFormat="1" ht="9.75">
      <c r="A111" s="358">
        <v>21</v>
      </c>
      <c r="B111" s="128" t="s">
        <v>346</v>
      </c>
      <c r="C111" s="212" t="s">
        <v>234</v>
      </c>
      <c r="D111" s="151" t="s">
        <v>490</v>
      </c>
      <c r="E111" s="199">
        <f>14</f>
        <v>14</v>
      </c>
      <c r="F111" s="75"/>
      <c r="G111" s="74"/>
      <c r="H111" s="74"/>
      <c r="I111" s="74"/>
      <c r="J111" s="74"/>
      <c r="K111" s="74"/>
      <c r="L111" s="74"/>
      <c r="M111" s="74"/>
      <c r="N111" s="74"/>
      <c r="O111" s="74"/>
      <c r="P111" s="272"/>
    </row>
    <row r="112" spans="1:16" s="58" customFormat="1" ht="20.25">
      <c r="A112" s="358">
        <v>22</v>
      </c>
      <c r="B112" s="128" t="s">
        <v>346</v>
      </c>
      <c r="C112" s="212" t="s">
        <v>235</v>
      </c>
      <c r="D112" s="151" t="s">
        <v>490</v>
      </c>
      <c r="E112" s="199">
        <v>4</v>
      </c>
      <c r="F112" s="207"/>
      <c r="G112" s="208"/>
      <c r="H112" s="208"/>
      <c r="I112" s="208"/>
      <c r="J112" s="208"/>
      <c r="K112" s="208"/>
      <c r="L112" s="208"/>
      <c r="M112" s="208"/>
      <c r="N112" s="208"/>
      <c r="O112" s="208"/>
      <c r="P112" s="366"/>
    </row>
    <row r="113" spans="1:16" s="58" customFormat="1" ht="20.25">
      <c r="A113" s="358">
        <v>23</v>
      </c>
      <c r="B113" s="128" t="s">
        <v>346</v>
      </c>
      <c r="C113" s="212" t="s">
        <v>236</v>
      </c>
      <c r="D113" s="151" t="s">
        <v>490</v>
      </c>
      <c r="E113" s="199">
        <v>17</v>
      </c>
      <c r="F113" s="207"/>
      <c r="G113" s="208"/>
      <c r="H113" s="208"/>
      <c r="I113" s="208"/>
      <c r="J113" s="208"/>
      <c r="K113" s="208"/>
      <c r="L113" s="208"/>
      <c r="M113" s="208"/>
      <c r="N113" s="208"/>
      <c r="O113" s="208"/>
      <c r="P113" s="366"/>
    </row>
    <row r="114" spans="1:16" s="58" customFormat="1" ht="9.75">
      <c r="A114" s="358">
        <v>24</v>
      </c>
      <c r="B114" s="128" t="s">
        <v>346</v>
      </c>
      <c r="C114" s="212" t="s">
        <v>237</v>
      </c>
      <c r="D114" s="151" t="s">
        <v>490</v>
      </c>
      <c r="E114" s="199">
        <v>10</v>
      </c>
      <c r="F114" s="207"/>
      <c r="G114" s="208"/>
      <c r="H114" s="208"/>
      <c r="I114" s="208"/>
      <c r="J114" s="208"/>
      <c r="K114" s="208"/>
      <c r="L114" s="208"/>
      <c r="M114" s="208"/>
      <c r="N114" s="208"/>
      <c r="O114" s="208"/>
      <c r="P114" s="366"/>
    </row>
    <row r="115" spans="1:16" s="58" customFormat="1" ht="9.75">
      <c r="A115" s="358">
        <v>25</v>
      </c>
      <c r="B115" s="128" t="s">
        <v>346</v>
      </c>
      <c r="C115" s="205" t="s">
        <v>158</v>
      </c>
      <c r="D115" s="151" t="s">
        <v>14</v>
      </c>
      <c r="E115" s="199">
        <v>1</v>
      </c>
      <c r="F115" s="75"/>
      <c r="G115" s="74"/>
      <c r="H115" s="74"/>
      <c r="I115" s="74"/>
      <c r="J115" s="74"/>
      <c r="K115" s="74"/>
      <c r="L115" s="74"/>
      <c r="M115" s="74"/>
      <c r="N115" s="74"/>
      <c r="O115" s="74"/>
      <c r="P115" s="272"/>
    </row>
    <row r="116" spans="1:16" s="58" customFormat="1" ht="9.75">
      <c r="A116" s="358">
        <v>26</v>
      </c>
      <c r="B116" s="128" t="s">
        <v>346</v>
      </c>
      <c r="C116" s="198" t="s">
        <v>395</v>
      </c>
      <c r="D116" s="151" t="s">
        <v>490</v>
      </c>
      <c r="E116" s="199">
        <f>E117+E118</f>
        <v>6</v>
      </c>
      <c r="F116" s="209"/>
      <c r="G116" s="82"/>
      <c r="H116" s="82"/>
      <c r="I116" s="82"/>
      <c r="J116" s="82"/>
      <c r="K116" s="82"/>
      <c r="L116" s="82"/>
      <c r="M116" s="82"/>
      <c r="N116" s="82"/>
      <c r="O116" s="82"/>
      <c r="P116" s="303"/>
    </row>
    <row r="117" spans="1:16" s="58" customFormat="1" ht="9.75">
      <c r="A117" s="358">
        <v>27</v>
      </c>
      <c r="B117" s="128" t="s">
        <v>346</v>
      </c>
      <c r="C117" s="212" t="s">
        <v>238</v>
      </c>
      <c r="D117" s="151" t="s">
        <v>490</v>
      </c>
      <c r="E117" s="199">
        <v>3</v>
      </c>
      <c r="F117" s="207"/>
      <c r="G117" s="208"/>
      <c r="H117" s="208"/>
      <c r="I117" s="208"/>
      <c r="J117" s="208"/>
      <c r="K117" s="208"/>
      <c r="L117" s="208"/>
      <c r="M117" s="208"/>
      <c r="N117" s="208"/>
      <c r="O117" s="208"/>
      <c r="P117" s="366"/>
    </row>
    <row r="118" spans="1:16" s="58" customFormat="1" ht="9.75">
      <c r="A118" s="358">
        <v>28</v>
      </c>
      <c r="B118" s="128" t="s">
        <v>346</v>
      </c>
      <c r="C118" s="212" t="s">
        <v>239</v>
      </c>
      <c r="D118" s="151" t="s">
        <v>490</v>
      </c>
      <c r="E118" s="199">
        <v>3</v>
      </c>
      <c r="F118" s="207"/>
      <c r="G118" s="208"/>
      <c r="H118" s="208"/>
      <c r="I118" s="208"/>
      <c r="J118" s="208"/>
      <c r="K118" s="208"/>
      <c r="L118" s="208"/>
      <c r="M118" s="208"/>
      <c r="N118" s="208"/>
      <c r="O118" s="208"/>
      <c r="P118" s="366"/>
    </row>
    <row r="119" spans="1:16" s="58" customFormat="1" ht="9.75">
      <c r="A119" s="358">
        <v>29</v>
      </c>
      <c r="B119" s="128" t="s">
        <v>346</v>
      </c>
      <c r="C119" s="210" t="s">
        <v>396</v>
      </c>
      <c r="D119" s="151" t="s">
        <v>19</v>
      </c>
      <c r="E119" s="199">
        <v>1</v>
      </c>
      <c r="F119" s="209"/>
      <c r="G119" s="82"/>
      <c r="H119" s="82"/>
      <c r="I119" s="82"/>
      <c r="J119" s="82"/>
      <c r="K119" s="82"/>
      <c r="L119" s="82"/>
      <c r="M119" s="82"/>
      <c r="N119" s="82"/>
      <c r="O119" s="82"/>
      <c r="P119" s="303"/>
    </row>
    <row r="120" spans="1:16" s="58" customFormat="1" ht="20.25">
      <c r="A120" s="358">
        <v>30</v>
      </c>
      <c r="B120" s="128" t="s">
        <v>346</v>
      </c>
      <c r="C120" s="210" t="s">
        <v>397</v>
      </c>
      <c r="D120" s="151" t="s">
        <v>19</v>
      </c>
      <c r="E120" s="199">
        <v>1</v>
      </c>
      <c r="F120" s="209"/>
      <c r="G120" s="82"/>
      <c r="H120" s="82"/>
      <c r="I120" s="82"/>
      <c r="J120" s="82"/>
      <c r="K120" s="82"/>
      <c r="L120" s="82"/>
      <c r="M120" s="82"/>
      <c r="N120" s="82"/>
      <c r="O120" s="82"/>
      <c r="P120" s="303"/>
    </row>
    <row r="121" spans="1:16" s="58" customFormat="1" ht="9.75">
      <c r="A121" s="358">
        <v>31</v>
      </c>
      <c r="B121" s="128" t="s">
        <v>346</v>
      </c>
      <c r="C121" s="210" t="s">
        <v>169</v>
      </c>
      <c r="D121" s="211" t="s">
        <v>14</v>
      </c>
      <c r="E121" s="226">
        <v>1</v>
      </c>
      <c r="F121" s="209"/>
      <c r="G121" s="82"/>
      <c r="H121" s="82"/>
      <c r="I121" s="82"/>
      <c r="J121" s="82"/>
      <c r="K121" s="82"/>
      <c r="L121" s="82"/>
      <c r="M121" s="82"/>
      <c r="N121" s="82"/>
      <c r="O121" s="82"/>
      <c r="P121" s="303"/>
    </row>
    <row r="122" spans="1:16" s="58" customFormat="1" ht="9.75">
      <c r="A122" s="358">
        <v>32</v>
      </c>
      <c r="B122" s="128" t="s">
        <v>346</v>
      </c>
      <c r="C122" s="210" t="s">
        <v>592</v>
      </c>
      <c r="D122" s="211" t="s">
        <v>14</v>
      </c>
      <c r="E122" s="226">
        <v>1</v>
      </c>
      <c r="F122" s="209"/>
      <c r="G122" s="82"/>
      <c r="H122" s="82"/>
      <c r="I122" s="82"/>
      <c r="J122" s="82"/>
      <c r="K122" s="82"/>
      <c r="L122" s="82"/>
      <c r="M122" s="82"/>
      <c r="N122" s="82"/>
      <c r="O122" s="82"/>
      <c r="P122" s="303"/>
    </row>
    <row r="123" spans="1:16" s="49" customFormat="1" ht="12">
      <c r="A123" s="358">
        <v>33</v>
      </c>
      <c r="B123" s="128" t="s">
        <v>346</v>
      </c>
      <c r="C123" s="203" t="s">
        <v>398</v>
      </c>
      <c r="D123" s="151" t="s">
        <v>14</v>
      </c>
      <c r="E123" s="199">
        <v>1</v>
      </c>
      <c r="F123" s="209"/>
      <c r="G123" s="82"/>
      <c r="H123" s="82"/>
      <c r="I123" s="82"/>
      <c r="J123" s="82"/>
      <c r="K123" s="82"/>
      <c r="L123" s="82"/>
      <c r="M123" s="82"/>
      <c r="N123" s="82"/>
      <c r="O123" s="82"/>
      <c r="P123" s="303"/>
    </row>
    <row r="124" spans="1:16" s="49" customFormat="1" ht="12.75" customHeight="1">
      <c r="A124" s="375"/>
      <c r="B124" s="373"/>
      <c r="C124" s="373"/>
      <c r="D124" s="373"/>
      <c r="E124" s="583" t="s">
        <v>21</v>
      </c>
      <c r="F124" s="582"/>
      <c r="G124" s="582"/>
      <c r="H124" s="582"/>
      <c r="I124" s="582"/>
      <c r="J124" s="582"/>
      <c r="K124" s="582"/>
      <c r="L124" s="373"/>
      <c r="M124" s="373"/>
      <c r="N124" s="373"/>
      <c r="O124" s="373"/>
      <c r="P124" s="374"/>
    </row>
    <row r="125" spans="1:16" s="49" customFormat="1" ht="12">
      <c r="A125" s="367" t="s">
        <v>573</v>
      </c>
      <c r="B125" s="55" t="s">
        <v>581</v>
      </c>
      <c r="C125" s="203" t="s">
        <v>332</v>
      </c>
      <c r="D125" s="151" t="s">
        <v>603</v>
      </c>
      <c r="E125" s="197">
        <v>320</v>
      </c>
      <c r="F125" s="56"/>
      <c r="G125" s="56"/>
      <c r="H125" s="56"/>
      <c r="I125" s="56"/>
      <c r="J125" s="56"/>
      <c r="K125" s="56"/>
      <c r="L125" s="56"/>
      <c r="M125" s="56"/>
      <c r="N125" s="56"/>
      <c r="O125" s="56"/>
      <c r="P125" s="300"/>
    </row>
    <row r="126" spans="1:16" s="49" customFormat="1" ht="12">
      <c r="A126" s="367" t="s">
        <v>574</v>
      </c>
      <c r="B126" s="55" t="s">
        <v>581</v>
      </c>
      <c r="C126" s="203" t="s">
        <v>333</v>
      </c>
      <c r="D126" s="151" t="s">
        <v>490</v>
      </c>
      <c r="E126" s="197">
        <v>32</v>
      </c>
      <c r="F126" s="56"/>
      <c r="G126" s="56"/>
      <c r="H126" s="56"/>
      <c r="I126" s="56"/>
      <c r="J126" s="56"/>
      <c r="K126" s="56"/>
      <c r="L126" s="56"/>
      <c r="M126" s="56"/>
      <c r="N126" s="56"/>
      <c r="O126" s="56"/>
      <c r="P126" s="300"/>
    </row>
    <row r="127" spans="1:16" s="49" customFormat="1" ht="12">
      <c r="A127" s="367" t="s">
        <v>575</v>
      </c>
      <c r="B127" s="55" t="s">
        <v>581</v>
      </c>
      <c r="C127" s="203" t="s">
        <v>0</v>
      </c>
      <c r="D127" s="151" t="s">
        <v>490</v>
      </c>
      <c r="E127" s="197">
        <f>E125/0.7+3</f>
        <v>460.14285714285717</v>
      </c>
      <c r="F127" s="56"/>
      <c r="G127" s="56"/>
      <c r="H127" s="56"/>
      <c r="I127" s="56"/>
      <c r="J127" s="56"/>
      <c r="K127" s="56"/>
      <c r="L127" s="56"/>
      <c r="M127" s="56"/>
      <c r="N127" s="56"/>
      <c r="O127" s="56"/>
      <c r="P127" s="300"/>
    </row>
    <row r="128" spans="1:16" s="49" customFormat="1" ht="12">
      <c r="A128" s="367" t="s">
        <v>576</v>
      </c>
      <c r="B128" s="55"/>
      <c r="C128" s="203" t="s">
        <v>240</v>
      </c>
      <c r="D128" s="151" t="s">
        <v>490</v>
      </c>
      <c r="E128" s="197">
        <v>7</v>
      </c>
      <c r="F128" s="56"/>
      <c r="G128" s="56"/>
      <c r="H128" s="56"/>
      <c r="I128" s="56"/>
      <c r="J128" s="56"/>
      <c r="K128" s="56"/>
      <c r="L128" s="56"/>
      <c r="M128" s="56"/>
      <c r="N128" s="56"/>
      <c r="O128" s="56"/>
      <c r="P128" s="300"/>
    </row>
    <row r="129" spans="1:16" s="49" customFormat="1" ht="12">
      <c r="A129" s="367" t="s">
        <v>577</v>
      </c>
      <c r="B129" s="55" t="s">
        <v>581</v>
      </c>
      <c r="C129" s="203" t="s">
        <v>241</v>
      </c>
      <c r="D129" s="151" t="s">
        <v>490</v>
      </c>
      <c r="E129" s="197">
        <v>2</v>
      </c>
      <c r="F129" s="56"/>
      <c r="G129" s="56"/>
      <c r="H129" s="56"/>
      <c r="I129" s="56"/>
      <c r="J129" s="56"/>
      <c r="K129" s="56"/>
      <c r="L129" s="56"/>
      <c r="M129" s="56"/>
      <c r="N129" s="56"/>
      <c r="O129" s="56"/>
      <c r="P129" s="300"/>
    </row>
    <row r="130" spans="1:16" s="49" customFormat="1" ht="12">
      <c r="A130" s="367" t="s">
        <v>578</v>
      </c>
      <c r="B130" s="55" t="s">
        <v>581</v>
      </c>
      <c r="C130" s="203" t="s">
        <v>242</v>
      </c>
      <c r="D130" s="151" t="s">
        <v>490</v>
      </c>
      <c r="E130" s="197">
        <v>1</v>
      </c>
      <c r="F130" s="56"/>
      <c r="G130" s="56"/>
      <c r="H130" s="56"/>
      <c r="I130" s="56"/>
      <c r="J130" s="56"/>
      <c r="K130" s="56"/>
      <c r="L130" s="56"/>
      <c r="M130" s="56"/>
      <c r="N130" s="56"/>
      <c r="O130" s="56"/>
      <c r="P130" s="300"/>
    </row>
    <row r="131" spans="1:16" s="49" customFormat="1" ht="12">
      <c r="A131" s="367" t="s">
        <v>579</v>
      </c>
      <c r="B131" s="55" t="s">
        <v>581</v>
      </c>
      <c r="C131" s="203" t="s">
        <v>243</v>
      </c>
      <c r="D131" s="151" t="s">
        <v>490</v>
      </c>
      <c r="E131" s="197">
        <v>10</v>
      </c>
      <c r="F131" s="56"/>
      <c r="G131" s="56"/>
      <c r="H131" s="56"/>
      <c r="I131" s="56"/>
      <c r="J131" s="56"/>
      <c r="K131" s="56"/>
      <c r="L131" s="56"/>
      <c r="M131" s="56"/>
      <c r="N131" s="56"/>
      <c r="O131" s="56"/>
      <c r="P131" s="300"/>
    </row>
    <row r="132" spans="1:16" s="49" customFormat="1" ht="12">
      <c r="A132" s="367" t="s">
        <v>582</v>
      </c>
      <c r="B132" s="55" t="s">
        <v>581</v>
      </c>
      <c r="C132" s="203" t="s">
        <v>244</v>
      </c>
      <c r="D132" s="151" t="s">
        <v>490</v>
      </c>
      <c r="E132" s="197">
        <v>8</v>
      </c>
      <c r="F132" s="56"/>
      <c r="G132" s="56"/>
      <c r="H132" s="56"/>
      <c r="I132" s="56"/>
      <c r="J132" s="56"/>
      <c r="K132" s="56"/>
      <c r="L132" s="56"/>
      <c r="M132" s="56"/>
      <c r="N132" s="56"/>
      <c r="O132" s="56"/>
      <c r="P132" s="300"/>
    </row>
    <row r="133" spans="1:16" s="49" customFormat="1" ht="12">
      <c r="A133" s="367" t="s">
        <v>583</v>
      </c>
      <c r="B133" s="55"/>
      <c r="C133" s="203" t="s">
        <v>1</v>
      </c>
      <c r="D133" s="151" t="s">
        <v>603</v>
      </c>
      <c r="E133" s="197">
        <v>90</v>
      </c>
      <c r="F133" s="56"/>
      <c r="G133" s="56"/>
      <c r="H133" s="56"/>
      <c r="I133" s="56"/>
      <c r="J133" s="56"/>
      <c r="K133" s="56"/>
      <c r="L133" s="56"/>
      <c r="M133" s="56"/>
      <c r="N133" s="56"/>
      <c r="O133" s="56"/>
      <c r="P133" s="300"/>
    </row>
    <row r="134" spans="1:16" s="49" customFormat="1" ht="12">
      <c r="A134" s="367" t="s">
        <v>94</v>
      </c>
      <c r="B134" s="55" t="s">
        <v>581</v>
      </c>
      <c r="C134" s="203" t="s">
        <v>2</v>
      </c>
      <c r="D134" s="151" t="s">
        <v>490</v>
      </c>
      <c r="E134" s="197">
        <f>E133/1.1+2</f>
        <v>83.81818181818181</v>
      </c>
      <c r="F134" s="56"/>
      <c r="G134" s="56"/>
      <c r="H134" s="56"/>
      <c r="I134" s="56"/>
      <c r="J134" s="56"/>
      <c r="K134" s="56"/>
      <c r="L134" s="56"/>
      <c r="M134" s="56"/>
      <c r="N134" s="56"/>
      <c r="O134" s="56"/>
      <c r="P134" s="300"/>
    </row>
    <row r="135" spans="1:16" s="49" customFormat="1" ht="12">
      <c r="A135" s="367" t="s">
        <v>584</v>
      </c>
      <c r="B135" s="55" t="s">
        <v>581</v>
      </c>
      <c r="C135" s="203" t="s">
        <v>3</v>
      </c>
      <c r="D135" s="151" t="s">
        <v>490</v>
      </c>
      <c r="E135" s="197">
        <v>10</v>
      </c>
      <c r="F135" s="56"/>
      <c r="G135" s="56"/>
      <c r="H135" s="56"/>
      <c r="I135" s="56"/>
      <c r="J135" s="56"/>
      <c r="K135" s="56"/>
      <c r="L135" s="56"/>
      <c r="M135" s="56"/>
      <c r="N135" s="56"/>
      <c r="O135" s="56"/>
      <c r="P135" s="300"/>
    </row>
    <row r="136" spans="1:16" s="49" customFormat="1" ht="12">
      <c r="A136" s="367" t="s">
        <v>95</v>
      </c>
      <c r="B136" s="55" t="s">
        <v>581</v>
      </c>
      <c r="C136" s="203" t="s">
        <v>4</v>
      </c>
      <c r="D136" s="151" t="s">
        <v>490</v>
      </c>
      <c r="E136" s="197">
        <f>E135</f>
        <v>10</v>
      </c>
      <c r="F136" s="56"/>
      <c r="G136" s="56"/>
      <c r="H136" s="56"/>
      <c r="I136" s="56"/>
      <c r="J136" s="56"/>
      <c r="K136" s="56"/>
      <c r="L136" s="56"/>
      <c r="M136" s="56"/>
      <c r="N136" s="56"/>
      <c r="O136" s="56"/>
      <c r="P136" s="300"/>
    </row>
    <row r="137" spans="1:16" s="49" customFormat="1" ht="12">
      <c r="A137" s="367" t="s">
        <v>96</v>
      </c>
      <c r="B137" s="55" t="s">
        <v>581</v>
      </c>
      <c r="C137" s="203" t="s">
        <v>5</v>
      </c>
      <c r="D137" s="151" t="s">
        <v>490</v>
      </c>
      <c r="E137" s="197">
        <f>E136</f>
        <v>10</v>
      </c>
      <c r="F137" s="56"/>
      <c r="G137" s="56"/>
      <c r="H137" s="56"/>
      <c r="I137" s="56"/>
      <c r="J137" s="56"/>
      <c r="K137" s="56"/>
      <c r="L137" s="56"/>
      <c r="M137" s="56"/>
      <c r="N137" s="56"/>
      <c r="O137" s="56"/>
      <c r="P137" s="300"/>
    </row>
    <row r="138" spans="1:16" s="49" customFormat="1" ht="12">
      <c r="A138" s="367" t="s">
        <v>97</v>
      </c>
      <c r="B138" s="55"/>
      <c r="C138" s="203" t="s">
        <v>6</v>
      </c>
      <c r="D138" s="151" t="s">
        <v>603</v>
      </c>
      <c r="E138" s="197">
        <v>160</v>
      </c>
      <c r="F138" s="56"/>
      <c r="G138" s="56"/>
      <c r="H138" s="56"/>
      <c r="I138" s="56"/>
      <c r="J138" s="56"/>
      <c r="K138" s="56"/>
      <c r="L138" s="56"/>
      <c r="M138" s="56"/>
      <c r="N138" s="56"/>
      <c r="O138" s="56"/>
      <c r="P138" s="300"/>
    </row>
    <row r="139" spans="1:16" s="49" customFormat="1" ht="12">
      <c r="A139" s="367" t="s">
        <v>81</v>
      </c>
      <c r="B139" s="55" t="s">
        <v>581</v>
      </c>
      <c r="C139" s="203" t="s">
        <v>7</v>
      </c>
      <c r="D139" s="151" t="s">
        <v>490</v>
      </c>
      <c r="E139" s="197">
        <v>17</v>
      </c>
      <c r="F139" s="56"/>
      <c r="G139" s="56"/>
      <c r="H139" s="56"/>
      <c r="I139" s="56"/>
      <c r="J139" s="56"/>
      <c r="K139" s="56"/>
      <c r="L139" s="56"/>
      <c r="M139" s="56"/>
      <c r="N139" s="56"/>
      <c r="O139" s="56"/>
      <c r="P139" s="300"/>
    </row>
    <row r="140" spans="1:16" s="49" customFormat="1" ht="12">
      <c r="A140" s="367" t="s">
        <v>22</v>
      </c>
      <c r="B140" s="55"/>
      <c r="C140" s="203" t="s">
        <v>8</v>
      </c>
      <c r="D140" s="151" t="s">
        <v>490</v>
      </c>
      <c r="E140" s="197">
        <f>E135*2</f>
        <v>20</v>
      </c>
      <c r="F140" s="56"/>
      <c r="G140" s="56"/>
      <c r="H140" s="56"/>
      <c r="I140" s="56"/>
      <c r="J140" s="56"/>
      <c r="K140" s="56"/>
      <c r="L140" s="56"/>
      <c r="M140" s="56"/>
      <c r="N140" s="56"/>
      <c r="O140" s="56"/>
      <c r="P140" s="300"/>
    </row>
    <row r="141" spans="1:16" s="49" customFormat="1" ht="12">
      <c r="A141" s="367" t="s">
        <v>23</v>
      </c>
      <c r="B141" s="55" t="s">
        <v>581</v>
      </c>
      <c r="C141" s="203" t="s">
        <v>9</v>
      </c>
      <c r="D141" s="151" t="s">
        <v>490</v>
      </c>
      <c r="E141" s="197">
        <v>12</v>
      </c>
      <c r="F141" s="56"/>
      <c r="G141" s="56"/>
      <c r="H141" s="56"/>
      <c r="I141" s="56"/>
      <c r="J141" s="56"/>
      <c r="K141" s="56"/>
      <c r="L141" s="56"/>
      <c r="M141" s="56"/>
      <c r="N141" s="56"/>
      <c r="O141" s="56"/>
      <c r="P141" s="300"/>
    </row>
    <row r="142" spans="1:16" s="49" customFormat="1" ht="12">
      <c r="A142" s="367" t="s">
        <v>24</v>
      </c>
      <c r="B142" s="55" t="s">
        <v>581</v>
      </c>
      <c r="C142" s="203" t="s">
        <v>10</v>
      </c>
      <c r="D142" s="151" t="s">
        <v>490</v>
      </c>
      <c r="E142" s="197">
        <f>E141*3</f>
        <v>36</v>
      </c>
      <c r="F142" s="56"/>
      <c r="G142" s="56"/>
      <c r="H142" s="56"/>
      <c r="I142" s="56"/>
      <c r="J142" s="56"/>
      <c r="K142" s="56"/>
      <c r="L142" s="56"/>
      <c r="M142" s="56"/>
      <c r="N142" s="56"/>
      <c r="O142" s="56"/>
      <c r="P142" s="300"/>
    </row>
    <row r="143" spans="1:16" s="49" customFormat="1" ht="12">
      <c r="A143" s="367" t="s">
        <v>25</v>
      </c>
      <c r="B143" s="55" t="s">
        <v>581</v>
      </c>
      <c r="C143" s="203" t="s">
        <v>11</v>
      </c>
      <c r="D143" s="151" t="s">
        <v>603</v>
      </c>
      <c r="E143" s="197">
        <v>100</v>
      </c>
      <c r="F143" s="56"/>
      <c r="G143" s="56"/>
      <c r="H143" s="56"/>
      <c r="I143" s="56"/>
      <c r="J143" s="56"/>
      <c r="K143" s="56"/>
      <c r="L143" s="56"/>
      <c r="M143" s="56"/>
      <c r="N143" s="56"/>
      <c r="O143" s="56"/>
      <c r="P143" s="300"/>
    </row>
    <row r="144" spans="1:16" s="49" customFormat="1" ht="12">
      <c r="A144" s="367" t="s">
        <v>26</v>
      </c>
      <c r="B144" s="55" t="s">
        <v>581</v>
      </c>
      <c r="C144" s="203" t="s">
        <v>12</v>
      </c>
      <c r="D144" s="151" t="s">
        <v>603</v>
      </c>
      <c r="E144" s="197">
        <v>100</v>
      </c>
      <c r="F144" s="56"/>
      <c r="G144" s="56"/>
      <c r="H144" s="56"/>
      <c r="I144" s="56"/>
      <c r="J144" s="56"/>
      <c r="K144" s="56"/>
      <c r="L144" s="56"/>
      <c r="M144" s="56"/>
      <c r="N144" s="56"/>
      <c r="O144" s="56"/>
      <c r="P144" s="300"/>
    </row>
    <row r="145" spans="1:16" s="49" customFormat="1" ht="12">
      <c r="A145" s="367" t="s">
        <v>27</v>
      </c>
      <c r="B145" s="55" t="s">
        <v>581</v>
      </c>
      <c r="C145" s="203" t="s">
        <v>13</v>
      </c>
      <c r="D145" s="151" t="s">
        <v>14</v>
      </c>
      <c r="E145" s="197">
        <v>1</v>
      </c>
      <c r="F145" s="56"/>
      <c r="G145" s="56"/>
      <c r="H145" s="56"/>
      <c r="I145" s="56"/>
      <c r="J145" s="56"/>
      <c r="K145" s="56"/>
      <c r="L145" s="56"/>
      <c r="M145" s="56"/>
      <c r="N145" s="56"/>
      <c r="O145" s="56"/>
      <c r="P145" s="300"/>
    </row>
    <row r="146" spans="1:16" s="49" customFormat="1" ht="12">
      <c r="A146" s="367" t="s">
        <v>28</v>
      </c>
      <c r="B146" s="55" t="s">
        <v>581</v>
      </c>
      <c r="C146" s="203" t="s">
        <v>15</v>
      </c>
      <c r="D146" s="151" t="s">
        <v>490</v>
      </c>
      <c r="E146" s="197">
        <f>E135</f>
        <v>10</v>
      </c>
      <c r="F146" s="56"/>
      <c r="G146" s="56"/>
      <c r="H146" s="56"/>
      <c r="I146" s="56"/>
      <c r="J146" s="56"/>
      <c r="K146" s="56"/>
      <c r="L146" s="56"/>
      <c r="M146" s="56"/>
      <c r="N146" s="56"/>
      <c r="O146" s="56"/>
      <c r="P146" s="300"/>
    </row>
    <row r="147" spans="1:16" s="49" customFormat="1" ht="12">
      <c r="A147" s="367" t="s">
        <v>246</v>
      </c>
      <c r="B147" s="55"/>
      <c r="C147" s="213" t="s">
        <v>16</v>
      </c>
      <c r="D147" s="214" t="s">
        <v>14</v>
      </c>
      <c r="E147" s="214">
        <v>1</v>
      </c>
      <c r="F147" s="56"/>
      <c r="G147" s="56"/>
      <c r="H147" s="56"/>
      <c r="I147" s="56"/>
      <c r="J147" s="56"/>
      <c r="K147" s="56"/>
      <c r="L147" s="56"/>
      <c r="M147" s="56"/>
      <c r="N147" s="56"/>
      <c r="O147" s="56"/>
      <c r="P147" s="300"/>
    </row>
    <row r="148" spans="1:16" s="49" customFormat="1" ht="12">
      <c r="A148" s="367" t="s">
        <v>247</v>
      </c>
      <c r="B148" s="55" t="s">
        <v>581</v>
      </c>
      <c r="C148" s="213" t="s">
        <v>17</v>
      </c>
      <c r="D148" s="214" t="s">
        <v>607</v>
      </c>
      <c r="E148" s="214">
        <f>E138*0.7+2</f>
        <v>114</v>
      </c>
      <c r="F148" s="56"/>
      <c r="G148" s="56"/>
      <c r="H148" s="56"/>
      <c r="I148" s="56"/>
      <c r="J148" s="56"/>
      <c r="K148" s="56"/>
      <c r="L148" s="56"/>
      <c r="M148" s="56"/>
      <c r="N148" s="56"/>
      <c r="O148" s="56"/>
      <c r="P148" s="300"/>
    </row>
    <row r="149" spans="1:16" s="49" customFormat="1" ht="12">
      <c r="A149" s="367" t="s">
        <v>248</v>
      </c>
      <c r="B149" s="55" t="s">
        <v>581</v>
      </c>
      <c r="C149" s="215" t="s">
        <v>18</v>
      </c>
      <c r="D149" s="214" t="s">
        <v>19</v>
      </c>
      <c r="E149" s="214">
        <v>1</v>
      </c>
      <c r="F149" s="56"/>
      <c r="G149" s="56"/>
      <c r="H149" s="56"/>
      <c r="I149" s="56"/>
      <c r="J149" s="56"/>
      <c r="K149" s="56"/>
      <c r="L149" s="56"/>
      <c r="M149" s="56"/>
      <c r="N149" s="56"/>
      <c r="O149" s="56"/>
      <c r="P149" s="300"/>
    </row>
    <row r="150" spans="1:16" s="49" customFormat="1" ht="12">
      <c r="A150" s="367" t="s">
        <v>249</v>
      </c>
      <c r="B150" s="55" t="s">
        <v>581</v>
      </c>
      <c r="C150" s="203" t="s">
        <v>20</v>
      </c>
      <c r="D150" s="151" t="s">
        <v>14</v>
      </c>
      <c r="E150" s="197">
        <v>1</v>
      </c>
      <c r="F150" s="56"/>
      <c r="G150" s="56"/>
      <c r="H150" s="56"/>
      <c r="I150" s="56"/>
      <c r="J150" s="56"/>
      <c r="K150" s="56"/>
      <c r="L150" s="56"/>
      <c r="M150" s="56"/>
      <c r="N150" s="56"/>
      <c r="O150" s="56"/>
      <c r="P150" s="300"/>
    </row>
    <row r="151" spans="1:16" s="49" customFormat="1" ht="12.75" customHeight="1">
      <c r="A151" s="367"/>
      <c r="B151" s="372"/>
      <c r="C151" s="373"/>
      <c r="D151" s="581" t="s">
        <v>245</v>
      </c>
      <c r="E151" s="582"/>
      <c r="F151" s="582"/>
      <c r="G151" s="582"/>
      <c r="H151" s="582"/>
      <c r="I151" s="582"/>
      <c r="J151" s="582"/>
      <c r="K151" s="582"/>
      <c r="L151" s="373"/>
      <c r="M151" s="373"/>
      <c r="N151" s="373"/>
      <c r="O151" s="373"/>
      <c r="P151" s="374"/>
    </row>
    <row r="152" spans="1:16" s="49" customFormat="1" ht="12">
      <c r="A152" s="367" t="s">
        <v>250</v>
      </c>
      <c r="B152" s="55"/>
      <c r="C152" s="203" t="s">
        <v>332</v>
      </c>
      <c r="D152" s="151" t="s">
        <v>603</v>
      </c>
      <c r="E152" s="197">
        <v>25</v>
      </c>
      <c r="F152" s="56"/>
      <c r="G152" s="56"/>
      <c r="H152" s="56"/>
      <c r="I152" s="56"/>
      <c r="J152" s="56"/>
      <c r="K152" s="56"/>
      <c r="L152" s="56"/>
      <c r="M152" s="56"/>
      <c r="N152" s="56"/>
      <c r="O152" s="56"/>
      <c r="P152" s="300"/>
    </row>
    <row r="153" spans="1:16" s="49" customFormat="1" ht="12">
      <c r="A153" s="367" t="s">
        <v>251</v>
      </c>
      <c r="B153" s="55" t="s">
        <v>581</v>
      </c>
      <c r="C153" s="203" t="s">
        <v>333</v>
      </c>
      <c r="D153" s="151" t="s">
        <v>490</v>
      </c>
      <c r="E153" s="197">
        <v>4</v>
      </c>
      <c r="F153" s="56"/>
      <c r="G153" s="56"/>
      <c r="H153" s="56"/>
      <c r="I153" s="56"/>
      <c r="J153" s="56"/>
      <c r="K153" s="56"/>
      <c r="L153" s="56"/>
      <c r="M153" s="56"/>
      <c r="N153" s="56"/>
      <c r="O153" s="56"/>
      <c r="P153" s="300"/>
    </row>
    <row r="154" spans="1:16" s="49" customFormat="1" ht="12">
      <c r="A154" s="367" t="s">
        <v>252</v>
      </c>
      <c r="B154" s="55" t="s">
        <v>581</v>
      </c>
      <c r="C154" s="203" t="s">
        <v>0</v>
      </c>
      <c r="D154" s="151" t="s">
        <v>490</v>
      </c>
      <c r="E154" s="197">
        <f>E152/0.8+3</f>
        <v>34.25</v>
      </c>
      <c r="F154" s="56"/>
      <c r="G154" s="56"/>
      <c r="H154" s="56"/>
      <c r="I154" s="56"/>
      <c r="J154" s="56"/>
      <c r="K154" s="56"/>
      <c r="L154" s="56"/>
      <c r="M154" s="56"/>
      <c r="N154" s="56"/>
      <c r="O154" s="56"/>
      <c r="P154" s="300"/>
    </row>
    <row r="155" spans="1:16" s="49" customFormat="1" ht="12">
      <c r="A155" s="367" t="s">
        <v>253</v>
      </c>
      <c r="B155" s="55" t="s">
        <v>581</v>
      </c>
      <c r="C155" s="203" t="s">
        <v>1</v>
      </c>
      <c r="D155" s="151" t="s">
        <v>603</v>
      </c>
      <c r="E155" s="197">
        <v>16</v>
      </c>
      <c r="F155" s="56"/>
      <c r="G155" s="56"/>
      <c r="H155" s="56"/>
      <c r="I155" s="56"/>
      <c r="J155" s="56"/>
      <c r="K155" s="56"/>
      <c r="L155" s="56"/>
      <c r="M155" s="56"/>
      <c r="N155" s="56"/>
      <c r="O155" s="56"/>
      <c r="P155" s="300"/>
    </row>
    <row r="156" spans="1:16" s="49" customFormat="1" ht="12">
      <c r="A156" s="367" t="s">
        <v>254</v>
      </c>
      <c r="B156" s="55" t="s">
        <v>581</v>
      </c>
      <c r="C156" s="203" t="s">
        <v>2</v>
      </c>
      <c r="D156" s="151" t="s">
        <v>490</v>
      </c>
      <c r="E156" s="197">
        <f>E155/1.1+1</f>
        <v>15.545454545454545</v>
      </c>
      <c r="F156" s="56"/>
      <c r="G156" s="56"/>
      <c r="H156" s="56"/>
      <c r="I156" s="56"/>
      <c r="J156" s="56"/>
      <c r="K156" s="56"/>
      <c r="L156" s="56"/>
      <c r="M156" s="56"/>
      <c r="N156" s="56"/>
      <c r="O156" s="56"/>
      <c r="P156" s="300"/>
    </row>
    <row r="157" spans="1:16" s="49" customFormat="1" ht="12">
      <c r="A157" s="367" t="s">
        <v>255</v>
      </c>
      <c r="B157" s="55" t="s">
        <v>581</v>
      </c>
      <c r="C157" s="203" t="s">
        <v>3</v>
      </c>
      <c r="D157" s="151" t="s">
        <v>490</v>
      </c>
      <c r="E157" s="197">
        <v>4</v>
      </c>
      <c r="F157" s="56"/>
      <c r="G157" s="56"/>
      <c r="H157" s="56"/>
      <c r="I157" s="56"/>
      <c r="J157" s="56"/>
      <c r="K157" s="56"/>
      <c r="L157" s="56"/>
      <c r="M157" s="56"/>
      <c r="N157" s="56"/>
      <c r="O157" s="56"/>
      <c r="P157" s="300"/>
    </row>
    <row r="158" spans="1:16" s="49" customFormat="1" ht="12">
      <c r="A158" s="367" t="s">
        <v>256</v>
      </c>
      <c r="B158" s="55"/>
      <c r="C158" s="203" t="s">
        <v>4</v>
      </c>
      <c r="D158" s="151" t="s">
        <v>490</v>
      </c>
      <c r="E158" s="197">
        <f>E157</f>
        <v>4</v>
      </c>
      <c r="F158" s="56"/>
      <c r="G158" s="56"/>
      <c r="H158" s="56"/>
      <c r="I158" s="56"/>
      <c r="J158" s="56"/>
      <c r="K158" s="56"/>
      <c r="L158" s="56"/>
      <c r="M158" s="56"/>
      <c r="N158" s="56"/>
      <c r="O158" s="56"/>
      <c r="P158" s="300"/>
    </row>
    <row r="159" spans="1:16" s="49" customFormat="1" ht="12">
      <c r="A159" s="367" t="s">
        <v>257</v>
      </c>
      <c r="B159" s="55" t="s">
        <v>581</v>
      </c>
      <c r="C159" s="203" t="s">
        <v>5</v>
      </c>
      <c r="D159" s="151" t="s">
        <v>490</v>
      </c>
      <c r="E159" s="197">
        <f>E158</f>
        <v>4</v>
      </c>
      <c r="F159" s="56"/>
      <c r="G159" s="56"/>
      <c r="H159" s="56"/>
      <c r="I159" s="56"/>
      <c r="J159" s="56"/>
      <c r="K159" s="56"/>
      <c r="L159" s="56"/>
      <c r="M159" s="56"/>
      <c r="N159" s="56"/>
      <c r="O159" s="56"/>
      <c r="P159" s="300"/>
    </row>
    <row r="160" spans="1:16" s="49" customFormat="1" ht="12">
      <c r="A160" s="367" t="s">
        <v>258</v>
      </c>
      <c r="B160" s="55" t="s">
        <v>581</v>
      </c>
      <c r="C160" s="203" t="s">
        <v>6</v>
      </c>
      <c r="D160" s="151" t="s">
        <v>603</v>
      </c>
      <c r="E160" s="197">
        <v>40</v>
      </c>
      <c r="F160" s="56"/>
      <c r="G160" s="56"/>
      <c r="H160" s="56"/>
      <c r="I160" s="56"/>
      <c r="J160" s="56"/>
      <c r="K160" s="56"/>
      <c r="L160" s="56"/>
      <c r="M160" s="56"/>
      <c r="N160" s="56"/>
      <c r="O160" s="56"/>
      <c r="P160" s="300"/>
    </row>
    <row r="161" spans="1:16" s="49" customFormat="1" ht="12">
      <c r="A161" s="367" t="s">
        <v>259</v>
      </c>
      <c r="B161" s="55" t="s">
        <v>581</v>
      </c>
      <c r="C161" s="203" t="s">
        <v>7</v>
      </c>
      <c r="D161" s="151" t="s">
        <v>490</v>
      </c>
      <c r="E161" s="197">
        <v>6</v>
      </c>
      <c r="F161" s="56"/>
      <c r="G161" s="56"/>
      <c r="H161" s="56"/>
      <c r="I161" s="56"/>
      <c r="J161" s="56"/>
      <c r="K161" s="56"/>
      <c r="L161" s="56"/>
      <c r="M161" s="56"/>
      <c r="N161" s="56"/>
      <c r="O161" s="56"/>
      <c r="P161" s="300"/>
    </row>
    <row r="162" spans="1:16" s="49" customFormat="1" ht="12">
      <c r="A162" s="367" t="s">
        <v>260</v>
      </c>
      <c r="B162" s="55"/>
      <c r="C162" s="203" t="s">
        <v>8</v>
      </c>
      <c r="D162" s="151" t="s">
        <v>490</v>
      </c>
      <c r="E162" s="197">
        <f>E157*2</f>
        <v>8</v>
      </c>
      <c r="F162" s="56"/>
      <c r="G162" s="56"/>
      <c r="H162" s="56"/>
      <c r="I162" s="56"/>
      <c r="J162" s="56"/>
      <c r="K162" s="56"/>
      <c r="L162" s="56"/>
      <c r="M162" s="56"/>
      <c r="N162" s="56"/>
      <c r="O162" s="56"/>
      <c r="P162" s="300"/>
    </row>
    <row r="163" spans="1:16" s="49" customFormat="1" ht="12">
      <c r="A163" s="367" t="s">
        <v>261</v>
      </c>
      <c r="B163" s="55" t="s">
        <v>581</v>
      </c>
      <c r="C163" s="203" t="s">
        <v>9</v>
      </c>
      <c r="D163" s="151" t="s">
        <v>490</v>
      </c>
      <c r="E163" s="197">
        <v>4</v>
      </c>
      <c r="F163" s="56"/>
      <c r="G163" s="56"/>
      <c r="H163" s="56"/>
      <c r="I163" s="56"/>
      <c r="J163" s="56"/>
      <c r="K163" s="56"/>
      <c r="L163" s="56"/>
      <c r="M163" s="56"/>
      <c r="N163" s="56"/>
      <c r="O163" s="56"/>
      <c r="P163" s="300"/>
    </row>
    <row r="164" spans="1:16" s="49" customFormat="1" ht="12">
      <c r="A164" s="367" t="s">
        <v>262</v>
      </c>
      <c r="B164" s="55" t="s">
        <v>581</v>
      </c>
      <c r="C164" s="203" t="s">
        <v>10</v>
      </c>
      <c r="D164" s="151" t="s">
        <v>490</v>
      </c>
      <c r="E164" s="197">
        <f>E163*3</f>
        <v>12</v>
      </c>
      <c r="F164" s="56"/>
      <c r="G164" s="56"/>
      <c r="H164" s="56"/>
      <c r="I164" s="56"/>
      <c r="J164" s="56"/>
      <c r="K164" s="56"/>
      <c r="L164" s="56"/>
      <c r="M164" s="56"/>
      <c r="N164" s="56"/>
      <c r="O164" s="56"/>
      <c r="P164" s="300"/>
    </row>
    <row r="165" spans="1:16" s="49" customFormat="1" ht="12">
      <c r="A165" s="367" t="s">
        <v>263</v>
      </c>
      <c r="B165" s="55"/>
      <c r="C165" s="203" t="s">
        <v>11</v>
      </c>
      <c r="D165" s="151" t="s">
        <v>603</v>
      </c>
      <c r="E165" s="197">
        <v>50</v>
      </c>
      <c r="F165" s="56"/>
      <c r="G165" s="56"/>
      <c r="H165" s="56"/>
      <c r="I165" s="56"/>
      <c r="J165" s="56"/>
      <c r="K165" s="56"/>
      <c r="L165" s="56"/>
      <c r="M165" s="56"/>
      <c r="N165" s="56"/>
      <c r="O165" s="56"/>
      <c r="P165" s="300"/>
    </row>
    <row r="166" spans="1:16" s="49" customFormat="1" ht="12">
      <c r="A166" s="367" t="s">
        <v>264</v>
      </c>
      <c r="B166" s="55" t="s">
        <v>581</v>
      </c>
      <c r="C166" s="203" t="s">
        <v>12</v>
      </c>
      <c r="D166" s="151" t="s">
        <v>603</v>
      </c>
      <c r="E166" s="197">
        <v>25</v>
      </c>
      <c r="F166" s="56"/>
      <c r="G166" s="56"/>
      <c r="H166" s="56"/>
      <c r="I166" s="56"/>
      <c r="J166" s="56"/>
      <c r="K166" s="56"/>
      <c r="L166" s="56"/>
      <c r="M166" s="56"/>
      <c r="N166" s="56"/>
      <c r="O166" s="56"/>
      <c r="P166" s="300"/>
    </row>
    <row r="167" spans="1:16" s="49" customFormat="1" ht="12">
      <c r="A167" s="367" t="s">
        <v>265</v>
      </c>
      <c r="B167" s="55" t="s">
        <v>581</v>
      </c>
      <c r="C167" s="203" t="s">
        <v>13</v>
      </c>
      <c r="D167" s="151" t="s">
        <v>14</v>
      </c>
      <c r="E167" s="197">
        <v>1</v>
      </c>
      <c r="F167" s="56"/>
      <c r="G167" s="56"/>
      <c r="H167" s="56"/>
      <c r="I167" s="56"/>
      <c r="J167" s="56"/>
      <c r="K167" s="56"/>
      <c r="L167" s="56"/>
      <c r="M167" s="56"/>
      <c r="N167" s="56"/>
      <c r="O167" s="56"/>
      <c r="P167" s="300"/>
    </row>
    <row r="168" spans="1:16" s="49" customFormat="1" ht="12">
      <c r="A168" s="367" t="s">
        <v>266</v>
      </c>
      <c r="B168" s="55" t="s">
        <v>581</v>
      </c>
      <c r="C168" s="203" t="s">
        <v>15</v>
      </c>
      <c r="D168" s="151" t="s">
        <v>490</v>
      </c>
      <c r="E168" s="197">
        <f>E157</f>
        <v>4</v>
      </c>
      <c r="F168" s="56"/>
      <c r="G168" s="56"/>
      <c r="H168" s="56"/>
      <c r="I168" s="56"/>
      <c r="J168" s="56"/>
      <c r="K168" s="56"/>
      <c r="L168" s="56"/>
      <c r="M168" s="56"/>
      <c r="N168" s="56"/>
      <c r="O168" s="56"/>
      <c r="P168" s="300"/>
    </row>
    <row r="169" spans="1:16" s="49" customFormat="1" ht="12">
      <c r="A169" s="367" t="s">
        <v>267</v>
      </c>
      <c r="B169" s="55" t="s">
        <v>581</v>
      </c>
      <c r="C169" s="203" t="s">
        <v>16</v>
      </c>
      <c r="D169" s="151" t="s">
        <v>14</v>
      </c>
      <c r="E169" s="151">
        <v>1</v>
      </c>
      <c r="F169" s="56"/>
      <c r="G169" s="56"/>
      <c r="H169" s="56"/>
      <c r="I169" s="56"/>
      <c r="J169" s="56"/>
      <c r="K169" s="56"/>
      <c r="L169" s="56"/>
      <c r="M169" s="56"/>
      <c r="N169" s="56"/>
      <c r="O169" s="56"/>
      <c r="P169" s="300"/>
    </row>
    <row r="170" spans="1:16" s="49" customFormat="1" ht="12">
      <c r="A170" s="367" t="s">
        <v>268</v>
      </c>
      <c r="B170" s="55" t="s">
        <v>581</v>
      </c>
      <c r="C170" s="203" t="s">
        <v>17</v>
      </c>
      <c r="D170" s="151" t="s">
        <v>607</v>
      </c>
      <c r="E170" s="151">
        <f>E160*0.7+2</f>
        <v>30</v>
      </c>
      <c r="F170" s="56"/>
      <c r="G170" s="56"/>
      <c r="H170" s="56"/>
      <c r="I170" s="56"/>
      <c r="J170" s="56"/>
      <c r="K170" s="56"/>
      <c r="L170" s="56"/>
      <c r="M170" s="56"/>
      <c r="N170" s="56"/>
      <c r="O170" s="56"/>
      <c r="P170" s="300"/>
    </row>
    <row r="171" spans="1:16" s="49" customFormat="1" ht="12">
      <c r="A171" s="367" t="s">
        <v>269</v>
      </c>
      <c r="B171" s="55" t="s">
        <v>581</v>
      </c>
      <c r="C171" s="194" t="s">
        <v>18</v>
      </c>
      <c r="D171" s="151" t="s">
        <v>19</v>
      </c>
      <c r="E171" s="151">
        <v>1</v>
      </c>
      <c r="F171" s="56"/>
      <c r="G171" s="56"/>
      <c r="H171" s="56"/>
      <c r="I171" s="56"/>
      <c r="J171" s="56"/>
      <c r="K171" s="56"/>
      <c r="L171" s="56"/>
      <c r="M171" s="56"/>
      <c r="N171" s="56"/>
      <c r="O171" s="56"/>
      <c r="P171" s="300"/>
    </row>
    <row r="172" spans="1:16" s="49" customFormat="1" ht="12" thickBot="1">
      <c r="A172" s="369" t="s">
        <v>270</v>
      </c>
      <c r="B172" s="370"/>
      <c r="C172" s="371" t="s">
        <v>20</v>
      </c>
      <c r="D172" s="315" t="s">
        <v>14</v>
      </c>
      <c r="E172" s="316">
        <v>1</v>
      </c>
      <c r="F172" s="318"/>
      <c r="G172" s="318"/>
      <c r="H172" s="318"/>
      <c r="I172" s="318"/>
      <c r="J172" s="318"/>
      <c r="K172" s="318"/>
      <c r="L172" s="318"/>
      <c r="M172" s="318"/>
      <c r="N172" s="318"/>
      <c r="O172" s="318"/>
      <c r="P172" s="319"/>
    </row>
    <row r="173" spans="1:16" ht="13.5" thickTop="1">
      <c r="A173" s="553" t="s">
        <v>783</v>
      </c>
      <c r="B173" s="554"/>
      <c r="C173" s="554"/>
      <c r="D173" s="555"/>
      <c r="E173" s="555"/>
      <c r="F173" s="554"/>
      <c r="G173" s="554"/>
      <c r="H173" s="554"/>
      <c r="I173" s="554"/>
      <c r="J173" s="554"/>
      <c r="K173" s="554"/>
      <c r="L173" s="297">
        <f>SUM(L18:L172)</f>
        <v>0</v>
      </c>
      <c r="M173" s="297">
        <f>SUM(M18:M172)</f>
        <v>0</v>
      </c>
      <c r="N173" s="297">
        <f>SUM(N18:N172)</f>
        <v>0</v>
      </c>
      <c r="O173" s="297">
        <f>SUM(O18:O172)</f>
        <v>0</v>
      </c>
      <c r="P173" s="297">
        <f>SUM(P18:P172)</f>
        <v>0</v>
      </c>
    </row>
    <row r="174" spans="1:16" ht="12.75">
      <c r="A174" s="556" t="s">
        <v>521</v>
      </c>
      <c r="B174" s="557"/>
      <c r="C174" s="557"/>
      <c r="D174" s="558"/>
      <c r="E174" s="558"/>
      <c r="F174" s="557"/>
      <c r="G174" s="557"/>
      <c r="H174" s="557"/>
      <c r="I174" s="557"/>
      <c r="J174" s="557"/>
      <c r="K174" s="557"/>
      <c r="L174" s="48"/>
      <c r="M174" s="62">
        <v>0</v>
      </c>
      <c r="N174" s="62">
        <f>ROUND(N173*L174,5)</f>
        <v>0</v>
      </c>
      <c r="O174" s="62">
        <v>0</v>
      </c>
      <c r="P174" s="308">
        <f>SUM(M174:O174)</f>
        <v>0</v>
      </c>
    </row>
    <row r="175" spans="1:16" ht="12.75">
      <c r="A175" s="559" t="s">
        <v>787</v>
      </c>
      <c r="B175" s="560"/>
      <c r="C175" s="560"/>
      <c r="D175" s="561"/>
      <c r="E175" s="561"/>
      <c r="F175" s="560"/>
      <c r="G175" s="560"/>
      <c r="H175" s="560"/>
      <c r="I175" s="560"/>
      <c r="J175" s="560"/>
      <c r="K175" s="560"/>
      <c r="L175" s="560"/>
      <c r="M175" s="309">
        <f>SUM(M173:M174)</f>
        <v>0</v>
      </c>
      <c r="N175" s="309">
        <f>SUM(N173:N174)</f>
        <v>0</v>
      </c>
      <c r="O175" s="309">
        <f>SUM(O173:O174)</f>
        <v>0</v>
      </c>
      <c r="P175" s="310">
        <f>SUM(P173:P174)</f>
        <v>0</v>
      </c>
    </row>
    <row r="176" spans="1:13" s="238" customFormat="1" ht="22.5" customHeight="1">
      <c r="A176" s="462" t="s">
        <v>527</v>
      </c>
      <c r="B176" s="455"/>
      <c r="C176" s="460"/>
      <c r="D176" s="460"/>
      <c r="E176" s="460"/>
      <c r="F176" s="460"/>
      <c r="G176" s="455"/>
      <c r="H176" s="455"/>
      <c r="I176" s="455"/>
      <c r="J176" s="455"/>
      <c r="K176" s="455"/>
      <c r="L176" s="461"/>
      <c r="M176" s="461"/>
    </row>
    <row r="177" spans="1:13" s="238" customFormat="1" ht="12">
      <c r="A177" s="462"/>
      <c r="B177" s="455"/>
      <c r="C177" s="463" t="s">
        <v>744</v>
      </c>
      <c r="D177" s="463"/>
      <c r="E177" s="463"/>
      <c r="F177" s="463"/>
      <c r="G177" s="455"/>
      <c r="H177" s="455"/>
      <c r="I177" s="455"/>
      <c r="J177" s="455"/>
      <c r="K177" s="455"/>
      <c r="L177" s="455"/>
      <c r="M177" s="455"/>
    </row>
    <row r="178" spans="1:13" s="238" customFormat="1" ht="12">
      <c r="A178" s="242"/>
      <c r="B178" s="242"/>
      <c r="C178" s="242"/>
      <c r="D178" s="242"/>
      <c r="E178" s="242"/>
      <c r="F178" s="242"/>
      <c r="G178" s="242"/>
      <c r="H178" s="242"/>
      <c r="I178" s="242"/>
      <c r="J178" s="242"/>
      <c r="K178" s="242"/>
      <c r="L178" s="242"/>
      <c r="M178" s="242"/>
    </row>
    <row r="179" spans="1:13" s="238" customFormat="1" ht="12">
      <c r="A179" s="455"/>
      <c r="B179" s="455"/>
      <c r="C179" s="242"/>
      <c r="D179" s="242"/>
      <c r="E179" s="455"/>
      <c r="F179" s="455"/>
      <c r="G179" s="455"/>
      <c r="H179" s="455"/>
      <c r="I179" s="455"/>
      <c r="J179" s="455"/>
      <c r="K179" s="455"/>
      <c r="L179" s="455"/>
      <c r="M179" s="455"/>
    </row>
    <row r="180" spans="1:13" s="238" customFormat="1" ht="12">
      <c r="A180" s="462" t="s">
        <v>533</v>
      </c>
      <c r="B180" s="455"/>
      <c r="C180" s="460"/>
      <c r="D180" s="460"/>
      <c r="E180" s="460"/>
      <c r="F180" s="460"/>
      <c r="G180" s="455"/>
      <c r="H180" s="455"/>
      <c r="I180" s="455"/>
      <c r="J180" s="455"/>
      <c r="K180" s="455"/>
      <c r="L180" s="461"/>
      <c r="M180" s="461"/>
    </row>
    <row r="181" spans="1:13" s="238" customFormat="1" ht="12">
      <c r="A181" s="462"/>
      <c r="B181" s="455"/>
      <c r="C181" s="463" t="s">
        <v>744</v>
      </c>
      <c r="D181" s="463"/>
      <c r="E181" s="463"/>
      <c r="F181" s="463"/>
      <c r="G181" s="455"/>
      <c r="H181" s="455"/>
      <c r="I181" s="455"/>
      <c r="J181" s="455"/>
      <c r="K181" s="455"/>
      <c r="L181" s="455"/>
      <c r="M181" s="455"/>
    </row>
    <row r="182" spans="1:16" ht="12.75">
      <c r="A182" s="43"/>
      <c r="B182" s="60"/>
      <c r="C182" s="42"/>
      <c r="D182" s="567"/>
      <c r="E182" s="567"/>
      <c r="F182" s="567"/>
      <c r="G182" s="567"/>
      <c r="H182" s="567"/>
      <c r="I182" s="567"/>
      <c r="J182" s="567"/>
      <c r="K182" s="567"/>
      <c r="L182" s="567"/>
      <c r="M182" s="60"/>
      <c r="N182" s="567"/>
      <c r="O182" s="567"/>
      <c r="P182" s="567"/>
    </row>
    <row r="262" ht="12.75">
      <c r="B262" s="46" t="s">
        <v>399</v>
      </c>
    </row>
  </sheetData>
  <sheetProtection/>
  <mergeCells count="62">
    <mergeCell ref="A6:B6"/>
    <mergeCell ref="C6:O6"/>
    <mergeCell ref="A7:B7"/>
    <mergeCell ref="C7:O7"/>
    <mergeCell ref="N182:P182"/>
    <mergeCell ref="A15:A16"/>
    <mergeCell ref="E15:E16"/>
    <mergeCell ref="F15:K15"/>
    <mergeCell ref="D15:D16"/>
    <mergeCell ref="A17:P17"/>
    <mergeCell ref="B15:B16"/>
    <mergeCell ref="C15:C16"/>
    <mergeCell ref="L15:P15"/>
    <mergeCell ref="A174:K174"/>
    <mergeCell ref="A173:K173"/>
    <mergeCell ref="D151:K151"/>
    <mergeCell ref="E124:K124"/>
    <mergeCell ref="A175:L175"/>
    <mergeCell ref="D182:F182"/>
    <mergeCell ref="G182:L182"/>
    <mergeCell ref="C1:O1"/>
    <mergeCell ref="C2:O2"/>
    <mergeCell ref="C3:O3"/>
    <mergeCell ref="A4:I4"/>
    <mergeCell ref="A5:B5"/>
    <mergeCell ref="C5:O5"/>
    <mergeCell ref="A8:B8"/>
    <mergeCell ref="C8:O8"/>
    <mergeCell ref="A9:B9"/>
    <mergeCell ref="C9:O9"/>
    <mergeCell ref="A11:F11"/>
    <mergeCell ref="G11:H11"/>
    <mergeCell ref="I11:J11"/>
    <mergeCell ref="L11:M11"/>
    <mergeCell ref="N11:O11"/>
    <mergeCell ref="G12:H12"/>
    <mergeCell ref="I12:J12"/>
    <mergeCell ref="L12:M12"/>
    <mergeCell ref="N12:O12"/>
    <mergeCell ref="A13:E13"/>
    <mergeCell ref="H13:I13"/>
    <mergeCell ref="M13:N13"/>
    <mergeCell ref="L180:M180"/>
    <mergeCell ref="A176:B176"/>
    <mergeCell ref="C176:F176"/>
    <mergeCell ref="G176:I176"/>
    <mergeCell ref="J176:K176"/>
    <mergeCell ref="L176:M176"/>
    <mergeCell ref="A177:B177"/>
    <mergeCell ref="C177:F177"/>
    <mergeCell ref="G177:K177"/>
    <mergeCell ref="L177:M177"/>
    <mergeCell ref="A181:B181"/>
    <mergeCell ref="C181:F181"/>
    <mergeCell ref="G181:K181"/>
    <mergeCell ref="L181:M181"/>
    <mergeCell ref="A179:B179"/>
    <mergeCell ref="E179:M179"/>
    <mergeCell ref="A180:B180"/>
    <mergeCell ref="C180:F180"/>
    <mergeCell ref="G180:I180"/>
    <mergeCell ref="J180:K180"/>
  </mergeCells>
  <printOptions horizontalCentered="1"/>
  <pageMargins left="0" right="0" top="0.3937007874015748" bottom="0.2362204724409449"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Irina</cp:lastModifiedBy>
  <cp:lastPrinted>2016-09-13T13:45:11Z</cp:lastPrinted>
  <dcterms:created xsi:type="dcterms:W3CDTF">2008-10-28T09:53:56Z</dcterms:created>
  <dcterms:modified xsi:type="dcterms:W3CDTF">2017-02-27T16:54:31Z</dcterms:modified>
  <cp:category/>
  <cp:version/>
  <cp:contentType/>
  <cp:contentStatus/>
</cp:coreProperties>
</file>